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DHXB86I0\"/>
    </mc:Choice>
  </mc:AlternateContent>
  <xr:revisionPtr revIDLastSave="0" documentId="13_ncr:1_{F1CF5C0E-1F99-43EF-BB73-92D57E1F5034}"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<sst xmlns="http://schemas.openxmlformats.org/spreadsheetml/2006/main" count="536" uniqueCount="468">
  <si>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</si>
  <si>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</si>
  <si>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</si>
  <si>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</si>
  <si>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</si>
  <si>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</si>
  <si>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</si>
  <si>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</si>
  <si>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</si>
  <si>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</si>
  <si>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</si>
  <si>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</si>
  <si>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</si>
  <si>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</si>
  <si>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</si>
  <si>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</si>
  <si>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</si>
  <si>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</si>
  <si>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</si>
  <si>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</si>
  <si>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</si>
  <si>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</si>
  <si>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</si>
  <si>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</si>
  <si>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</si>
  <si>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</si>
  <si>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</si>
  <si>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</si>
  <si>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</si>
  <si>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</si>
  <si>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</si>
  <si>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</si>
  <si>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</si>
  <si>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</si>
  <si>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</si>
  <si>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</si>
  <si>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</si>
  <si>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</si>
  <si>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</si>
  <si>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</si>
  <si>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</si>
  <si>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</si>
  <si>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</si>
  <si>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</si>
  <si>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</si>
  <si>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</si>
  <si>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</si>
  <si>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</si>
  <si>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</si>
  <si>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</si>
  <si>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</si>
  <si>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</si>
  <si>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</si>
  <si>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</si>
  <si>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</si>
  <si>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</si>
  <si>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</si>
  <si>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</si>
  <si>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</si>
  <si>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</si>
  <si>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</si>
  <si>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</si>
  <si>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</si>
  <si>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</si>
  <si>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</si>
  <si>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</si>
  <si>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</si>
  <si>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</si>
  <si>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</si>
  <si>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</si>
  <si>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</si>
  <si>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</si>
  <si>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</si>
  <si>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</si>
  <si>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</si>
  <si>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</si>
  <si>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</si>
  <si>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</si>
  <si>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</si>
  <si>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</si>
  <si>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</si>
  <si>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</si>
  <si>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</si>
  <si>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</si>
  <si>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</si>
  <si>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</si>
  <si>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</si>
  <si>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</si>
  <si>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</si>
  <si>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</si>
  <si>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</si>
  <si>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</si>
  <si>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</si>
  <si>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</si>
  <si>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</si>
  <si>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</si>
  <si>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</si>
  <si>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</si>
  <si>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</si>
  <si>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</si>
  <si>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</si>
  <si>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</si>
  <si>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</si>
  <si>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</si>
  <si>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</si>
  <si>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</si>
  <si>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</si>
  <si>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</si>
  <si>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</si>
  <si>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</si>
  <si>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</si>
  <si>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</si>
  <si>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</si>
  <si>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</si>
  <si>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</si>
  <si>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</si>
  <si>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</si>
  <si>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</si>
  <si>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</si>
  <si>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</si>
  <si>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</si>
  <si>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</si>
  <si>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</si>
  <si>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</si>
  <si>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</si>
  <si>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</si>
  <si>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</si>
  <si>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</si>
  <si>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</si>
  <si>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</si>
  <si>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</si>
  <si>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</si>
  <si>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</si>
  <si>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</si>
  <si>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</si>
  <si>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</si>
  <si>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</si>
  <si>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</si>
  <si>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</si>
  <si>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</si>
  <si>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</si>
  <si>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</si>
  <si>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</si>
  <si>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</si>
  <si>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</si>
  <si>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</si>
  <si>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</si>
  <si>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</si>
  <si>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</si>
  <si>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</si>
  <si>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</si>
  <si>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</si>
  <si>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</si>
  <si>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</si>
  <si>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</si>
  <si>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</si>
  <si>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</si>
  <si>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</si>
  <si>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</si>
  <si>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</si>
  <si>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</si>
  <si>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</si>
  <si>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</si>
  <si>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</si>
  <si>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</si>
  <si>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</si>
  <si>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</si>
  <si>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</si>
  <si>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</si>
  <si>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</si>
  <si>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</si>
  <si>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</si>
  <si>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</si>
  <si>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</si>
  <si>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</si>
  <si>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</si>
  <si>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</si>
  <si>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</si>
  <si>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</si>
  <si>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</si>
  <si>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</si>
  <si>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</si>
  <si>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</si>
  <si>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</si>
  <si>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</si>
  <si>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</si>
  <si>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</si>
  <si>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</si>
  <si>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</si>
  <si>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</si>
  <si>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</si>
  <si>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</si>
  <si>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</si>
  <si>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</si>
  <si>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</si>
  <si>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</si>
  <si>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</si>
  <si>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</si>
  <si>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</si>
  <si>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</si>
  <si>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</si>
  <si>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</si>
  <si>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</si>
  <si>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</si>
  <si>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</si>
  <si>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</si>
  <si>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</si>
  <si>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</si>
  <si>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</si>
  <si>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</si>
  <si>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</si>
  <si>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</si>
  <si>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</si>
  <si>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</si>
  <si>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</si>
  <si>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</si>
  <si>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</si>
  <si>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</si>
  <si>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</si>
  <si>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</si>
  <si>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</si>
  <si>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</si>
  <si>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</si>
  <si>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</si>
  <si>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</si>
  <si>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</si>
  <si>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</si>
  <si>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</si>
  <si>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</si>
  <si>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</si>
  <si>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</si>
  <si>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</si>
  <si>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</si>
  <si>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</si>
  <si>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</si>
  <si>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</si>
  <si>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</si>
  <si>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</si>
  <si>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</si>
  <si>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</si>
  <si>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</si>
  <si>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</si>
  <si>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</si>
  <si>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</si>
  <si>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</si>
  <si>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</si>
  <si>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</si>
  <si>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</si>
  <si>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</si>
  <si>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</si>
  <si>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</si>
  <si>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</si>
  <si>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</si>
  <si>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</si>
  <si>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</si>
  <si>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</si>
  <si>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</si>
  <si>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</si>
  <si>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</si>
  <si>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</si>
  <si>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</si>
  <si>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</si>
  <si>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</si>
  <si>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</si>
  <si>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</si>
  <si>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</si>
  <si>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</si>
  <si>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</si>
  <si>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</si>
  <si>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</si>
  <si>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</si>
  <si>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</si>
  <si>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</si>
  <si>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</si>
  <si>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</si>
  <si>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</si>
  <si>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</si>
  <si>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</si>
  <si>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</si>
  <si>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</si>
  <si>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</si>
  <si>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</si>
  <si>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</si>
  <si>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</si>
  <si>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</si>
  <si>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</si>
  <si>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</si>
  <si>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</si>
  <si>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</si>
  <si>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</si>
  <si>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</si>
  <si>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</si>
  <si>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</si>
  <si>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</si>
  <si>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</si>
  <si>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</si>
  <si>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</si>
  <si>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</si>
  <si>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</si>
  <si>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</si>
  <si>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</si>
  <si>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</si>
  <si>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</si>
  <si>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</si>
  <si>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</si>
  <si>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</si>
  <si>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</si>
  <si>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</si>
  <si>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</si>
  <si>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</si>
  <si>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</si>
  <si>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</si>
  <si>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</si>
  <si>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</si>
  <si>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</si>
  <si>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</si>
  <si>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</si>
  <si>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</si>
  <si>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</si>
  <si>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</si>
  <si>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</si>
  <si>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</si>
  <si>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</si>
  <si>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</si>
  <si>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</si>
  <si>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</si>
  <si>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</si>
  <si>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</si>
  <si>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</si>
  <si>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</si>
  <si>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</si>
  <si>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</si>
  <si>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</si>
  <si>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</si>
  <si>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</si>
  <si>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</si>
  <si>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</si>
  <si>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</si>
  <si>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</si>
  <si>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</si>
  <si>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</si>
  <si>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</si>
  <si>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</si>
  <si>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</si>
  <si>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</si>
  <si>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</si>
  <si>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</si>
  <si>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</si>
  <si>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</si>
  <si>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</si>
  <si>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</si>
  <si>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</si>
  <si>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</si>
  <si>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</si>
  <si>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</si>
  <si>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</si>
  <si>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</si>
  <si>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</si>
  <si>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</si>
  <si>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</si>
  <si>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</si>
  <si>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</si>
  <si>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</si>
  <si>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</si>
  <si>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</si>
  <si>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</si>
  <si>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</si>
  <si>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</si>
  <si>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</si>
  <si>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</si>
  <si>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</si>
  <si>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</si>
  <si>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</si>
  <si>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</si>
  <si>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</si>
  <si>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</si>
  <si>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</si>
  <si>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</si>
  <si>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</si>
  <si>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</si>
  <si>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</si>
  <si>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</si>
  <si>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</si>
  <si>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</si>
  <si>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</si>
  <si>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</si>
  <si>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</si>
  <si>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</si>
  <si>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</si>
  <si>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</si>
  <si>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</si>
  <si>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</si>
  <si>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</si>
  <si>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</si>
  <si>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</si>
  <si>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</si>
  <si>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</si>
  <si>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</si>
  <si>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</si>
  <si>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</si>
  <si>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</si>
  <si>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</si>
  <si>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</si>
  <si>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</si>
  <si>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</si>
  <si>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</si>
  <si>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</si>
  <si>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</si>
  <si>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</si>
  <si>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</si>
  <si>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</si>
  <si>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</si>
  <si>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</si>
  <si>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</si>
  <si>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</si>
  <si>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</si>
  <si>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</si>
  <si>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</si>
  <si>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</si>
  <si>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</si>
  <si>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</si>
  <si>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</si>
  <si>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</si>
  <si>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</si>
  <si>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</si>
  <si>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</si>
  <si>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</si>
  <si>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</si>
  <si>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</si>
  <si>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</si>
  <si>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</si>
  <si>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</si>
  <si>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</si>
  <si>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</si>
  <si>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</si>
  <si>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</si>
  <si>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</si>
  <si>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</si>
  <si>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</si>
  <si>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</si>
  <si>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</si>
  <si>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</si>
  <si>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</si>
  <si>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</si>
  <si>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</si>
  <si>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</si>
  <si>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</si>
  <si>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</si>
  <si>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</si>
  <si>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</si>
  <si>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</si>
  <si>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</si>
  <si>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</si>
  <si>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</si>
  <si>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</si>
  <si>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</si>
  <si>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www.podravka.com</t>
  </si>
  <si>
    <t>048 651 200</t>
  </si>
  <si>
    <t>Ernst &amp; Young d.o.o.</t>
  </si>
  <si>
    <t>Berislav Horvat</t>
  </si>
  <si>
    <t>Obveznik: PODRAVKA prehrambena industrija d.d., KOPRIVNICA</t>
  </si>
  <si>
    <t>Artner Kukec Julijana</t>
  </si>
  <si>
    <t>Julijana.ArtnerKukec@podravka.hr</t>
  </si>
  <si>
    <t>stanje na dan 31.03.2024</t>
  </si>
  <si>
    <t>u razdoblju 01.01.2024. do  31.03.2024.</t>
  </si>
  <si>
    <t>u razdoblju 01.01.2024. do 31.03.2024.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</si>
  <si>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- 31.03.2024.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ožujak 2024.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31.03.2024. godine iznose 375 tisuća eura  (2023.:  289 tisuća eura). 
Obveze za kamate po kreditima Društvo iskazuje u okviru pozicije ostale kratkoročne obveze i na dan 31.03.2024. godine iznose 65 tisuća eura (2023.: 52 tisuće eura).
Kratkoročni dio rezerviranja iskazan je unutar pozicije odgođeno plaćanje troškova i prihod budućeg razdoblja i na dan 31.03.2024. godine iznosi 3.903 tisuće eura (2023.: 3.949 tisuća eura). 
Društvo je u periodu od 01. - 03.2024. godine ostvarilo prihod od dividendi u iznosu od 10.302 tisuće eura (01. - 03.2023.: 0 eura) iskazanih u okviru financijskih prihoda.
Društvo je u periodu od 01. - 03.2024. godine ostvarilo prihode od prodaje proizvoda i usluga od povezanih strana u iznosu od 37.974 tisuće eura (01. - 03.2023.: 35.119 tisuća eura).
Troškovi zaposlenika u razdoblju 01. - 03.2024. iznose 19.047 tisuća eura (01. - 03.2023.: 15.850 tisuća eura) od čega neto plaće iznose 10.433 tisuće eura (01. - 03.2023.: 8.678 tisuća eura),  ostali troškovi zaposlenika (koji se u najvećoj mjeri odnose na neoporezive materijalne primitke) iznose 2.546 tisuća eura (01. - 03.2023.: 2.211 tisuća eura), porezi i doprinosi iz plaća iznose 3.856 tisuća eura (01. - 03.2023.: 3.128 tisuća eura), a doprinosi na plaće iznose 2.212 tisuća eura (01. - 03.2023.: 1.833 tisuće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Društvo ima potencijalne obveze po danim garancijama i jamstvima koje nisu priznate u izvještaju o financijskom položaju. Na dan 31.03.2024. godine dane garancije i jamstva iznose 5.892 tisuće eura (2023.: 4.896 tisuća eura). Prema procijeni Uprave Društva na dan 31.03.2024. godine ne postoji značajna vjerojatnost nastanka navedenih obveza za Društvo. Na dan 31.03.2024. godine izvanbilančni zapisi iznose 10.856 tisuća eura (2023.: 9.894 tisuće eura).
4. U razdoblju 01. - 03.2024. godine nje bilo stavki prihoda ili rashoda izuzetne veličine ili pojave.
5. Dugovanja Društva koja dospijevaju nakon više od 5 godina odnose se na obveze po najmu u iznosu od 3.888 tisuća eura (2023.: 2.070 tisuća eura).
Društvo na dan 31.03.2024. godine nema založenih građevinskih objekata, zemljišta i opreme kao garancija za kreditne obveze (2023.: 0 eura).
6. Prosječan broj zaposlenih u Društvu tijekom razdoblja 01. - 03.2024. godine je 3.245 zaposlenika (01. - 03.2023.: 3.229 zaposlenika).
7. Nije bilo kapitalizacije plaća u 2024. godini.
8. Stanje odgođene porezne imovine na 31.03.2024. iznosi 19.439 tisuća eura (2023.: 21.876 tisuća eura). Tijekom 2024. godine odgođena porezna imovina smanjena je za 2.437 tisuća eura (tijekom 2023. godine: povećanje za 11.544 tisuće eura) što se najvećim dijelom odnosi na smanjenje odgođene porezne imovine s osnove porezne olakšice za ulaganja u iznosu od 2.338 tisuća eura.
9. Društvo nema sudjelujućih interesa.
10. Društvo ima upisani temeljni kapital koji se sastoji od 7.120.003 dionice nominalne vrijednosti 30,00 eura. Tijekom 2024.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31.03.2024. godine broj preostalih dodijeljenih opcija je 73.300 (2023.: 73.300).
Na razini Društva postoje dugoročni planovi dodjele dionica ključnom rukovodstvu Društva za razdoblje od 2022. do 2025. godine. U razdoblju 01 - 03.2024. godine nije bilo iskorištenih dionica (2023.: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31.03.2024.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ožujak 2024. - nerevidirano" koji je istovremeno s ovim dokumentom objavljen na internetskim stranicama HANFE, Zagrebačke burze i Izdavatelja.</t>
  </si>
  <si>
    <t>ir@podravka.hr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</si>
</sst>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C27" sqref="C27:J27"/>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45292</v>
      </c>
      <c r="F4" s="184"/>
      <c r="G4" s="89" t="s">
        <v>0</v>
      </c>
      <c r="H4" s="183">
        <v>45382</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467</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456</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3255</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461</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457</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462</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458</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459</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L83" sqref="L83"/>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463</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362596517</v>
      </c>
      <c r="I9" s="126">
        <f>I10+I17+I27+I38+I43</f>
        <v>373996440</v>
      </c>
    </row>
    <row r="10" spans="1:9" ht="12.75" customHeight="1" x14ac:dyDescent="0.2">
      <c r="A10" s="193" t="s">
        <v>5</v>
      </c>
      <c r="B10" s="193"/>
      <c r="C10" s="193"/>
      <c r="D10" s="193"/>
      <c r="E10" s="193"/>
      <c r="F10" s="193"/>
      <c r="G10" s="12">
        <v>3</v>
      </c>
      <c r="H10" s="126">
        <f>H11+H12+H13+H14+H15+H16</f>
        <v>13109398</v>
      </c>
      <c r="I10" s="126">
        <f>I11+I12+I13+I14+I15+I16</f>
        <v>14118600</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10746704</v>
      </c>
      <c r="I12" s="19">
        <v>10157809</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2362694</v>
      </c>
      <c r="I15" s="19">
        <v>3960791</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192880121</v>
      </c>
      <c r="I17" s="126">
        <f>I18+I19+I20+I21+I22+I23+I24+I25+I26</f>
        <v>205711398</v>
      </c>
    </row>
    <row r="18" spans="1:9" ht="12.75" customHeight="1" x14ac:dyDescent="0.2">
      <c r="A18" s="189" t="s">
        <v>13</v>
      </c>
      <c r="B18" s="189"/>
      <c r="C18" s="189"/>
      <c r="D18" s="189"/>
      <c r="E18" s="189"/>
      <c r="F18" s="189"/>
      <c r="G18" s="11">
        <v>11</v>
      </c>
      <c r="H18" s="19">
        <v>5005272</v>
      </c>
      <c r="I18" s="19">
        <v>4949126</v>
      </c>
    </row>
    <row r="19" spans="1:9" ht="12.75" customHeight="1" x14ac:dyDescent="0.2">
      <c r="A19" s="189" t="s">
        <v>14</v>
      </c>
      <c r="B19" s="189"/>
      <c r="C19" s="189"/>
      <c r="D19" s="189"/>
      <c r="E19" s="189"/>
      <c r="F19" s="189"/>
      <c r="G19" s="11">
        <v>12</v>
      </c>
      <c r="H19" s="19">
        <v>66037063</v>
      </c>
      <c r="I19" s="19">
        <v>67793413</v>
      </c>
    </row>
    <row r="20" spans="1:9" ht="12.75" customHeight="1" x14ac:dyDescent="0.2">
      <c r="A20" s="189" t="s">
        <v>15</v>
      </c>
      <c r="B20" s="189"/>
      <c r="C20" s="189"/>
      <c r="D20" s="189"/>
      <c r="E20" s="189"/>
      <c r="F20" s="189"/>
      <c r="G20" s="11">
        <v>13</v>
      </c>
      <c r="H20" s="19">
        <v>46873185</v>
      </c>
      <c r="I20" s="19">
        <v>45974817</v>
      </c>
    </row>
    <row r="21" spans="1:9" ht="12.75" customHeight="1" x14ac:dyDescent="0.2">
      <c r="A21" s="189" t="s">
        <v>16</v>
      </c>
      <c r="B21" s="189"/>
      <c r="C21" s="189"/>
      <c r="D21" s="189"/>
      <c r="E21" s="189"/>
      <c r="F21" s="189"/>
      <c r="G21" s="11">
        <v>14</v>
      </c>
      <c r="H21" s="19">
        <v>9675611</v>
      </c>
      <c r="I21" s="19">
        <v>9900654</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3680501</v>
      </c>
      <c r="I23" s="19">
        <v>2479032</v>
      </c>
    </row>
    <row r="24" spans="1:9" ht="12.75" customHeight="1" x14ac:dyDescent="0.2">
      <c r="A24" s="189" t="s">
        <v>19</v>
      </c>
      <c r="B24" s="189"/>
      <c r="C24" s="189"/>
      <c r="D24" s="189"/>
      <c r="E24" s="189"/>
      <c r="F24" s="189"/>
      <c r="G24" s="11">
        <v>17</v>
      </c>
      <c r="H24" s="19">
        <v>47789676</v>
      </c>
      <c r="I24" s="19">
        <v>60844768</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13769588</v>
      </c>
    </row>
    <row r="27" spans="1:9" ht="12.75" customHeight="1" x14ac:dyDescent="0.2">
      <c r="A27" s="193" t="s">
        <v>22</v>
      </c>
      <c r="B27" s="193"/>
      <c r="C27" s="193"/>
      <c r="D27" s="193"/>
      <c r="E27" s="193"/>
      <c r="F27" s="193"/>
      <c r="G27" s="12">
        <v>20</v>
      </c>
      <c r="H27" s="126">
        <f>SUM(H28:H37)</f>
        <v>134730764</v>
      </c>
      <c r="I27" s="126">
        <f>SUM(I28:I37)</f>
        <v>134727474</v>
      </c>
    </row>
    <row r="28" spans="1:9" ht="12.75" customHeight="1" x14ac:dyDescent="0.2">
      <c r="A28" s="189" t="s">
        <v>23</v>
      </c>
      <c r="B28" s="189"/>
      <c r="C28" s="189"/>
      <c r="D28" s="189"/>
      <c r="E28" s="189"/>
      <c r="F28" s="189"/>
      <c r="G28" s="11">
        <v>21</v>
      </c>
      <c r="H28" s="19">
        <v>129815650</v>
      </c>
      <c r="I28" s="19">
        <v>129815650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3290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21876234</v>
      </c>
      <c r="I43" s="19">
        <v>19438968</v>
      </c>
    </row>
    <row r="44" spans="1:9" ht="12.75" customHeight="1" x14ac:dyDescent="0.2">
      <c r="A44" s="191" t="s">
        <v>303</v>
      </c>
      <c r="B44" s="191"/>
      <c r="C44" s="191"/>
      <c r="D44" s="191"/>
      <c r="E44" s="191"/>
      <c r="F44" s="191"/>
      <c r="G44" s="12">
        <v>37</v>
      </c>
      <c r="H44" s="126">
        <f>H45+H53+H60+H70</f>
        <v>164215374</v>
      </c>
      <c r="I44" s="126">
        <f>I45+I53+I60+I70</f>
        <v>178969263</v>
      </c>
    </row>
    <row r="45" spans="1:9" ht="12.75" customHeight="1" x14ac:dyDescent="0.2">
      <c r="A45" s="193" t="s">
        <v>39</v>
      </c>
      <c r="B45" s="193"/>
      <c r="C45" s="193"/>
      <c r="D45" s="193"/>
      <c r="E45" s="193"/>
      <c r="F45" s="193"/>
      <c r="G45" s="12">
        <v>38</v>
      </c>
      <c r="H45" s="126">
        <f>SUM(H46:H52)</f>
        <v>71306479</v>
      </c>
      <c r="I45" s="126">
        <f>SUM(I46:I52)</f>
        <v>73565783</v>
      </c>
    </row>
    <row r="46" spans="1:9" ht="12.75" customHeight="1" x14ac:dyDescent="0.2">
      <c r="A46" s="189" t="s">
        <v>40</v>
      </c>
      <c r="B46" s="189"/>
      <c r="C46" s="189"/>
      <c r="D46" s="189"/>
      <c r="E46" s="189"/>
      <c r="F46" s="189"/>
      <c r="G46" s="11">
        <v>39</v>
      </c>
      <c r="H46" s="19">
        <v>27663045</v>
      </c>
      <c r="I46" s="19">
        <v>28149693</v>
      </c>
    </row>
    <row r="47" spans="1:9" ht="12.75" customHeight="1" x14ac:dyDescent="0.2">
      <c r="A47" s="189" t="s">
        <v>41</v>
      </c>
      <c r="B47" s="189"/>
      <c r="C47" s="189"/>
      <c r="D47" s="189"/>
      <c r="E47" s="189"/>
      <c r="F47" s="189"/>
      <c r="G47" s="11">
        <v>40</v>
      </c>
      <c r="H47" s="19">
        <v>4629259</v>
      </c>
      <c r="I47" s="19">
        <v>3486259</v>
      </c>
    </row>
    <row r="48" spans="1:9" ht="12.75" customHeight="1" x14ac:dyDescent="0.2">
      <c r="A48" s="189" t="s">
        <v>42</v>
      </c>
      <c r="B48" s="189"/>
      <c r="C48" s="189"/>
      <c r="D48" s="189"/>
      <c r="E48" s="189"/>
      <c r="F48" s="189"/>
      <c r="G48" s="11">
        <v>41</v>
      </c>
      <c r="H48" s="19">
        <v>28062633</v>
      </c>
      <c r="I48" s="19">
        <v>31332181</v>
      </c>
    </row>
    <row r="49" spans="1:9" ht="12.75" customHeight="1" x14ac:dyDescent="0.2">
      <c r="A49" s="189" t="s">
        <v>43</v>
      </c>
      <c r="B49" s="189"/>
      <c r="C49" s="189"/>
      <c r="D49" s="189"/>
      <c r="E49" s="189"/>
      <c r="F49" s="189"/>
      <c r="G49" s="11">
        <v>42</v>
      </c>
      <c r="H49" s="19">
        <v>7318190</v>
      </c>
      <c r="I49" s="19">
        <v>6964298</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3633352</v>
      </c>
      <c r="I51" s="19">
        <v>3633352</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62205420</v>
      </c>
      <c r="I53" s="126">
        <f>SUM(I54:I59)</f>
        <v>69025427</v>
      </c>
    </row>
    <row r="54" spans="1:9" ht="12.75" customHeight="1" x14ac:dyDescent="0.2">
      <c r="A54" s="189" t="s">
        <v>48</v>
      </c>
      <c r="B54" s="189"/>
      <c r="C54" s="189"/>
      <c r="D54" s="189"/>
      <c r="E54" s="189"/>
      <c r="F54" s="189"/>
      <c r="G54" s="11">
        <v>47</v>
      </c>
      <c r="H54" s="19">
        <v>30175006</v>
      </c>
      <c r="I54" s="19">
        <v>33837706</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29982597</v>
      </c>
      <c r="I56" s="19">
        <v>33556281</v>
      </c>
    </row>
    <row r="57" spans="1:9" ht="12.75" customHeight="1" x14ac:dyDescent="0.2">
      <c r="A57" s="189" t="s">
        <v>51</v>
      </c>
      <c r="B57" s="189"/>
      <c r="C57" s="189"/>
      <c r="D57" s="189"/>
      <c r="E57" s="189"/>
      <c r="F57" s="189"/>
      <c r="G57" s="11">
        <v>50</v>
      </c>
      <c r="H57" s="19">
        <v>67120</v>
      </c>
      <c r="I57" s="19">
        <v>95640</v>
      </c>
    </row>
    <row r="58" spans="1:9" ht="12.75" customHeight="1" x14ac:dyDescent="0.2">
      <c r="A58" s="189" t="s">
        <v>52</v>
      </c>
      <c r="B58" s="189"/>
      <c r="C58" s="189"/>
      <c r="D58" s="189"/>
      <c r="E58" s="189"/>
      <c r="F58" s="189"/>
      <c r="G58" s="11">
        <v>51</v>
      </c>
      <c r="H58" s="19">
        <v>1916250</v>
      </c>
      <c r="I58" s="19">
        <v>1433459</v>
      </c>
    </row>
    <row r="59" spans="1:9" ht="12.75" customHeight="1" x14ac:dyDescent="0.2">
      <c r="A59" s="189" t="s">
        <v>53</v>
      </c>
      <c r="B59" s="189"/>
      <c r="C59" s="189"/>
      <c r="D59" s="189"/>
      <c r="E59" s="189"/>
      <c r="F59" s="189"/>
      <c r="G59" s="11">
        <v>52</v>
      </c>
      <c r="H59" s="19">
        <v>64447</v>
      </c>
      <c r="I59" s="19">
        <v>102341</v>
      </c>
    </row>
    <row r="60" spans="1:9" ht="12.75" customHeight="1" x14ac:dyDescent="0.2">
      <c r="A60" s="193" t="s">
        <v>54</v>
      </c>
      <c r="B60" s="193"/>
      <c r="C60" s="193"/>
      <c r="D60" s="193"/>
      <c r="E60" s="193"/>
      <c r="F60" s="193"/>
      <c r="G60" s="12">
        <v>53</v>
      </c>
      <c r="H60" s="126">
        <f>SUM(H61:H69)</f>
        <v>14005609</v>
      </c>
      <c r="I60" s="126">
        <f>SUM(I61:I69)</f>
        <v>12930713</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13946927</v>
      </c>
      <c r="I63" s="19">
        <v>12930713</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58682</v>
      </c>
      <c r="I67" s="19">
        <v>0</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16697866</v>
      </c>
      <c r="I70" s="19">
        <v>23447340</v>
      </c>
    </row>
    <row r="71" spans="1:9" ht="12.75" customHeight="1" x14ac:dyDescent="0.2">
      <c r="A71" s="190" t="s">
        <v>58</v>
      </c>
      <c r="B71" s="190"/>
      <c r="C71" s="190"/>
      <c r="D71" s="190"/>
      <c r="E71" s="190"/>
      <c r="F71" s="190"/>
      <c r="G71" s="11">
        <v>64</v>
      </c>
      <c r="H71" s="19">
        <v>191858</v>
      </c>
      <c r="I71" s="19">
        <v>504090</v>
      </c>
    </row>
    <row r="72" spans="1:9" ht="12.75" customHeight="1" x14ac:dyDescent="0.2">
      <c r="A72" s="191" t="s">
        <v>304</v>
      </c>
      <c r="B72" s="191"/>
      <c r="C72" s="191"/>
      <c r="D72" s="191"/>
      <c r="E72" s="191"/>
      <c r="F72" s="191"/>
      <c r="G72" s="12">
        <v>65</v>
      </c>
      <c r="H72" s="126">
        <f>H8+H9+H44+H71</f>
        <v>527003749</v>
      </c>
      <c r="I72" s="126">
        <f>I8+I9+I44+I71</f>
        <v>553469793</v>
      </c>
    </row>
    <row r="73" spans="1:9" ht="12.75" customHeight="1" x14ac:dyDescent="0.2">
      <c r="A73" s="190" t="s">
        <v>59</v>
      </c>
      <c r="B73" s="190"/>
      <c r="C73" s="190"/>
      <c r="D73" s="190"/>
      <c r="E73" s="190"/>
      <c r="F73" s="190"/>
      <c r="G73" s="11">
        <v>66</v>
      </c>
      <c r="H73" s="19">
        <v>9894285</v>
      </c>
      <c r="I73" s="19">
        <v>10855995</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386836505</v>
      </c>
      <c r="I75" s="127">
        <f>I76+I77+I78+I84+I85+I91+I94+I97</f>
        <v>406977266</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17178956</v>
      </c>
      <c r="I77" s="19">
        <v>17292647</v>
      </c>
    </row>
    <row r="78" spans="1:9" ht="12.75" customHeight="1" x14ac:dyDescent="0.2">
      <c r="A78" s="193" t="s">
        <v>63</v>
      </c>
      <c r="B78" s="193"/>
      <c r="C78" s="193"/>
      <c r="D78" s="193"/>
      <c r="E78" s="193"/>
      <c r="F78" s="193"/>
      <c r="G78" s="12">
        <v>70</v>
      </c>
      <c r="H78" s="127">
        <f>SUM(H79:H83)</f>
        <v>102692645</v>
      </c>
      <c r="I78" s="127">
        <f>SUM(I79:I83)</f>
        <v>101676256</v>
      </c>
    </row>
    <row r="79" spans="1:9" ht="12.75" customHeight="1" x14ac:dyDescent="0.2">
      <c r="A79" s="189" t="s">
        <v>64</v>
      </c>
      <c r="B79" s="189"/>
      <c r="C79" s="189"/>
      <c r="D79" s="189"/>
      <c r="E79" s="189"/>
      <c r="F79" s="189"/>
      <c r="G79" s="11">
        <v>71</v>
      </c>
      <c r="H79" s="19">
        <v>10049070</v>
      </c>
      <c r="I79" s="19">
        <v>10049070</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-6928901</v>
      </c>
      <c r="I81" s="19">
        <v>-7945290</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79981992</v>
      </c>
      <c r="I83" s="19">
        <v>79981992</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5964570</v>
      </c>
      <c r="I91" s="126">
        <f>I92-I93</f>
        <v>53364814</v>
      </c>
    </row>
    <row r="92" spans="1:9" ht="12.75" customHeight="1" x14ac:dyDescent="0.2">
      <c r="A92" s="189" t="s">
        <v>72</v>
      </c>
      <c r="B92" s="189"/>
      <c r="C92" s="189"/>
      <c r="D92" s="189"/>
      <c r="E92" s="189"/>
      <c r="F92" s="189"/>
      <c r="G92" s="11">
        <v>84</v>
      </c>
      <c r="H92" s="19">
        <v>5964570</v>
      </c>
      <c r="I92" s="19">
        <v>53364814</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47400244</v>
      </c>
      <c r="I94" s="126">
        <f>I95-I96</f>
        <v>21043459</v>
      </c>
    </row>
    <row r="95" spans="1:9" ht="12.75" customHeight="1" x14ac:dyDescent="0.2">
      <c r="A95" s="189" t="s">
        <v>74</v>
      </c>
      <c r="B95" s="189"/>
      <c r="C95" s="189"/>
      <c r="D95" s="189"/>
      <c r="E95" s="189"/>
      <c r="F95" s="189"/>
      <c r="G95" s="11">
        <v>87</v>
      </c>
      <c r="H95" s="19">
        <v>47400244</v>
      </c>
      <c r="I95" s="19">
        <v>21043459</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5738500</v>
      </c>
      <c r="I98" s="126">
        <f>SUM(I99:I104)</f>
        <v>5715387</v>
      </c>
    </row>
    <row r="99" spans="1:9" ht="12.75" customHeight="1" x14ac:dyDescent="0.2">
      <c r="A99" s="189" t="s">
        <v>77</v>
      </c>
      <c r="B99" s="189"/>
      <c r="C99" s="189"/>
      <c r="D99" s="189"/>
      <c r="E99" s="189"/>
      <c r="F99" s="189"/>
      <c r="G99" s="11">
        <v>91</v>
      </c>
      <c r="H99" s="19">
        <v>4114264</v>
      </c>
      <c r="I99" s="19">
        <v>4114264</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1624236</v>
      </c>
      <c r="I101" s="19">
        <v>1601123</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2321624</v>
      </c>
      <c r="I105" s="126">
        <f>SUM(I106:I116)</f>
        <v>22906026</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7281</v>
      </c>
      <c r="I107" s="19">
        <v>18273650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2314343</v>
      </c>
      <c r="I111" s="19">
        <v>4632376</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112325893</v>
      </c>
      <c r="I117" s="126">
        <f>SUM(I118:I131)</f>
        <v>100372054</v>
      </c>
    </row>
    <row r="118" spans="1:9" ht="12.75" customHeight="1" x14ac:dyDescent="0.2">
      <c r="A118" s="189" t="s">
        <v>83</v>
      </c>
      <c r="B118" s="189"/>
      <c r="C118" s="189"/>
      <c r="D118" s="189"/>
      <c r="E118" s="189"/>
      <c r="F118" s="189"/>
      <c r="G118" s="11">
        <v>110</v>
      </c>
      <c r="H118" s="19">
        <v>3482700</v>
      </c>
      <c r="I118" s="19">
        <v>4169212</v>
      </c>
    </row>
    <row r="119" spans="1:9" ht="22.15" customHeight="1" x14ac:dyDescent="0.2">
      <c r="A119" s="189" t="s">
        <v>84</v>
      </c>
      <c r="B119" s="189"/>
      <c r="C119" s="189"/>
      <c r="D119" s="189"/>
      <c r="E119" s="189"/>
      <c r="F119" s="189"/>
      <c r="G119" s="11">
        <v>111</v>
      </c>
      <c r="H119" s="19">
        <v>18424342</v>
      </c>
      <c r="I119" s="19">
        <v>153081</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46931</v>
      </c>
      <c r="I122" s="19">
        <v>64827</v>
      </c>
    </row>
    <row r="123" spans="1:9" ht="12.75" customHeight="1" x14ac:dyDescent="0.2">
      <c r="A123" s="189" t="s">
        <v>88</v>
      </c>
      <c r="B123" s="189"/>
      <c r="C123" s="189"/>
      <c r="D123" s="189"/>
      <c r="E123" s="189"/>
      <c r="F123" s="189"/>
      <c r="G123" s="11">
        <v>115</v>
      </c>
      <c r="H123" s="19">
        <v>41829459</v>
      </c>
      <c r="I123" s="19">
        <v>41674894</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40778909</v>
      </c>
      <c r="I125" s="19">
        <v>46587682</v>
      </c>
    </row>
    <row r="126" spans="1:9" x14ac:dyDescent="0.2">
      <c r="A126" s="189" t="s">
        <v>91</v>
      </c>
      <c r="B126" s="189"/>
      <c r="C126" s="189"/>
      <c r="D126" s="189"/>
      <c r="E126" s="189"/>
      <c r="F126" s="189"/>
      <c r="G126" s="11">
        <v>118</v>
      </c>
      <c r="H126" s="19">
        <v>8720</v>
      </c>
      <c r="I126" s="19">
        <v>33903</v>
      </c>
    </row>
    <row r="127" spans="1:9" x14ac:dyDescent="0.2">
      <c r="A127" s="189" t="s">
        <v>94</v>
      </c>
      <c r="B127" s="189"/>
      <c r="C127" s="189"/>
      <c r="D127" s="189"/>
      <c r="E127" s="189"/>
      <c r="F127" s="189"/>
      <c r="G127" s="11">
        <v>119</v>
      </c>
      <c r="H127" s="19">
        <v>5826989</v>
      </c>
      <c r="I127" s="19">
        <v>6057717</v>
      </c>
    </row>
    <row r="128" spans="1:9" x14ac:dyDescent="0.2">
      <c r="A128" s="189" t="s">
        <v>95</v>
      </c>
      <c r="B128" s="189"/>
      <c r="C128" s="189"/>
      <c r="D128" s="189"/>
      <c r="E128" s="189"/>
      <c r="F128" s="189"/>
      <c r="G128" s="11">
        <v>120</v>
      </c>
      <c r="H128" s="19">
        <v>44347</v>
      </c>
      <c r="I128" s="19">
        <v>903643</v>
      </c>
    </row>
    <row r="129" spans="1:9" x14ac:dyDescent="0.2">
      <c r="A129" s="189" t="s">
        <v>96</v>
      </c>
      <c r="B129" s="189"/>
      <c r="C129" s="189"/>
      <c r="D129" s="189"/>
      <c r="E129" s="189"/>
      <c r="F129" s="189"/>
      <c r="G129" s="11">
        <v>121</v>
      </c>
      <c r="H129" s="19">
        <v>584021</v>
      </c>
      <c r="I129" s="19">
        <v>577186</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1299475</v>
      </c>
      <c r="I131" s="19">
        <v>149909</v>
      </c>
    </row>
    <row r="132" spans="1:9" ht="22.15" customHeight="1" x14ac:dyDescent="0.2">
      <c r="A132" s="190" t="s">
        <v>99</v>
      </c>
      <c r="B132" s="190"/>
      <c r="C132" s="190"/>
      <c r="D132" s="190"/>
      <c r="E132" s="190"/>
      <c r="F132" s="190"/>
      <c r="G132" s="11">
        <v>124</v>
      </c>
      <c r="H132" s="19">
        <v>19781227</v>
      </c>
      <c r="I132" s="19">
        <v>17499060</v>
      </c>
    </row>
    <row r="133" spans="1:9" ht="12.75" customHeight="1" x14ac:dyDescent="0.2">
      <c r="A133" s="191" t="s">
        <v>356</v>
      </c>
      <c r="B133" s="191"/>
      <c r="C133" s="191"/>
      <c r="D133" s="191"/>
      <c r="E133" s="191"/>
      <c r="F133" s="191"/>
      <c r="G133" s="12">
        <v>125</v>
      </c>
      <c r="H133" s="126">
        <f>H75+H98+H105+H117+H132</f>
        <v>527003749</v>
      </c>
      <c r="I133" s="126">
        <f>I75+I98+I105+I117+I132</f>
        <v>553469793</v>
      </c>
    </row>
    <row r="134" spans="1:9" x14ac:dyDescent="0.2">
      <c r="A134" s="190" t="s">
        <v>100</v>
      </c>
      <c r="B134" s="190"/>
      <c r="C134" s="190"/>
      <c r="D134" s="190"/>
      <c r="E134" s="190"/>
      <c r="F134" s="190"/>
      <c r="G134" s="11">
        <v>126</v>
      </c>
      <c r="H134" s="19">
        <v>9894285</v>
      </c>
      <c r="I134" s="19">
        <v>10855995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G30" sqref="G30:H30"/>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460</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84069352</v>
      </c>
      <c r="I8" s="55">
        <f>SUM(I9:I13)</f>
        <v>84069352</v>
      </c>
      <c r="J8" s="55">
        <f>SUM(J9:J13)</f>
        <v>93381391</v>
      </c>
      <c r="K8" s="55">
        <f>SUM(K9:K13)</f>
        <v>93381391</v>
      </c>
    </row>
    <row r="9" spans="1:11" ht="12.75" customHeight="1" x14ac:dyDescent="0.2">
      <c r="A9" s="189" t="s">
        <v>115</v>
      </c>
      <c r="B9" s="189"/>
      <c r="C9" s="189"/>
      <c r="D9" s="189"/>
      <c r="E9" s="189"/>
      <c r="F9" s="189"/>
      <c r="G9" s="11">
        <v>2</v>
      </c>
      <c r="H9" s="56">
        <v>35119228</v>
      </c>
      <c r="I9" s="56">
        <v>35119228</v>
      </c>
      <c r="J9" s="56">
        <v>37973778</v>
      </c>
      <c r="K9" s="56">
        <v>37973778</v>
      </c>
    </row>
    <row r="10" spans="1:11" ht="12.75" customHeight="1" x14ac:dyDescent="0.2">
      <c r="A10" s="189" t="s">
        <v>116</v>
      </c>
      <c r="B10" s="189"/>
      <c r="C10" s="189"/>
      <c r="D10" s="189"/>
      <c r="E10" s="189"/>
      <c r="F10" s="189"/>
      <c r="G10" s="11">
        <v>3</v>
      </c>
      <c r="H10" s="56">
        <v>48862569</v>
      </c>
      <c r="I10" s="56">
        <v>48862569</v>
      </c>
      <c r="J10" s="56">
        <v>55246196</v>
      </c>
      <c r="K10" s="56">
        <v>55246196</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87555</v>
      </c>
      <c r="I13" s="56">
        <v>87555</v>
      </c>
      <c r="J13" s="56">
        <v>161417</v>
      </c>
      <c r="K13" s="56">
        <v>161417</v>
      </c>
    </row>
    <row r="14" spans="1:11" ht="12.75" customHeight="1" x14ac:dyDescent="0.2">
      <c r="A14" s="221" t="s">
        <v>358</v>
      </c>
      <c r="B14" s="221"/>
      <c r="C14" s="221"/>
      <c r="D14" s="221"/>
      <c r="E14" s="221"/>
      <c r="F14" s="221"/>
      <c r="G14" s="12">
        <v>7</v>
      </c>
      <c r="H14" s="55">
        <f>H15+H16+H20+H24+H25+H26+H29+H36</f>
        <v>77904468</v>
      </c>
      <c r="I14" s="55">
        <f>I15+I16+I20+I24+I25+I26+I29+I36</f>
        <v>77904468</v>
      </c>
      <c r="J14" s="55">
        <f>J15+J16+J20+J24+J25+J26+J29+J36</f>
        <v>79967836</v>
      </c>
      <c r="K14" s="55">
        <f>K15+K16+K20+K24+K25+K26+K29+K36</f>
        <v>79967836</v>
      </c>
    </row>
    <row r="15" spans="1:11" ht="12.75" customHeight="1" x14ac:dyDescent="0.2">
      <c r="A15" s="189" t="s">
        <v>104</v>
      </c>
      <c r="B15" s="189"/>
      <c r="C15" s="189"/>
      <c r="D15" s="189"/>
      <c r="E15" s="189"/>
      <c r="F15" s="189"/>
      <c r="G15" s="11">
        <v>8</v>
      </c>
      <c r="H15" s="56">
        <v>-1800250</v>
      </c>
      <c r="I15" s="56">
        <v>-1800250</v>
      </c>
      <c r="J15" s="56">
        <v>-2148417</v>
      </c>
      <c r="K15" s="56">
        <v>-2148417</v>
      </c>
    </row>
    <row r="16" spans="1:11" ht="12.75" customHeight="1" x14ac:dyDescent="0.2">
      <c r="A16" s="193" t="s">
        <v>438</v>
      </c>
      <c r="B16" s="193"/>
      <c r="C16" s="193"/>
      <c r="D16" s="193"/>
      <c r="E16" s="193"/>
      <c r="F16" s="193"/>
      <c r="G16" s="12">
        <v>9</v>
      </c>
      <c r="H16" s="55">
        <f>SUM(H17:H19)</f>
        <v>57519907</v>
      </c>
      <c r="I16" s="55">
        <f>SUM(I17:I19)</f>
        <v>57519907</v>
      </c>
      <c r="J16" s="55">
        <f>SUM(J17:J19)</f>
        <v>57931419</v>
      </c>
      <c r="K16" s="55">
        <f>SUM(K17:K19)</f>
        <v>57931419</v>
      </c>
    </row>
    <row r="17" spans="1:11" ht="12.75" customHeight="1" x14ac:dyDescent="0.2">
      <c r="A17" s="224" t="s">
        <v>120</v>
      </c>
      <c r="B17" s="224"/>
      <c r="C17" s="224"/>
      <c r="D17" s="224"/>
      <c r="E17" s="224"/>
      <c r="F17" s="224"/>
      <c r="G17" s="11">
        <v>10</v>
      </c>
      <c r="H17" s="56">
        <v>41881036</v>
      </c>
      <c r="I17" s="56">
        <v>41881036</v>
      </c>
      <c r="J17" s="56">
        <v>41431937</v>
      </c>
      <c r="K17" s="56">
        <v>41431937</v>
      </c>
    </row>
    <row r="18" spans="1:11" ht="12.75" customHeight="1" x14ac:dyDescent="0.2">
      <c r="A18" s="224" t="s">
        <v>121</v>
      </c>
      <c r="B18" s="224"/>
      <c r="C18" s="224"/>
      <c r="D18" s="224"/>
      <c r="E18" s="224"/>
      <c r="F18" s="224"/>
      <c r="G18" s="11">
        <v>11</v>
      </c>
      <c r="H18" s="56">
        <v>10937401</v>
      </c>
      <c r="I18" s="56">
        <v>10937401</v>
      </c>
      <c r="J18" s="56">
        <v>11438221</v>
      </c>
      <c r="K18" s="56">
        <v>11438221</v>
      </c>
    </row>
    <row r="19" spans="1:11" ht="12.75" customHeight="1" x14ac:dyDescent="0.2">
      <c r="A19" s="224" t="s">
        <v>122</v>
      </c>
      <c r="B19" s="224"/>
      <c r="C19" s="224"/>
      <c r="D19" s="224"/>
      <c r="E19" s="224"/>
      <c r="F19" s="224"/>
      <c r="G19" s="11">
        <v>12</v>
      </c>
      <c r="H19" s="56">
        <v>4701470</v>
      </c>
      <c r="I19" s="56">
        <v>4701470</v>
      </c>
      <c r="J19" s="56">
        <v>5061261</v>
      </c>
      <c r="K19" s="56">
        <v>5061261</v>
      </c>
    </row>
    <row r="20" spans="1:11" ht="12.75" customHeight="1" x14ac:dyDescent="0.2">
      <c r="A20" s="193" t="s">
        <v>439</v>
      </c>
      <c r="B20" s="193"/>
      <c r="C20" s="193"/>
      <c r="D20" s="193"/>
      <c r="E20" s="193"/>
      <c r="F20" s="193"/>
      <c r="G20" s="12">
        <v>13</v>
      </c>
      <c r="H20" s="55">
        <f>SUM(H21:H23)</f>
        <v>15849545</v>
      </c>
      <c r="I20" s="55">
        <f>SUM(I21:I23)</f>
        <v>15849545</v>
      </c>
      <c r="J20" s="55">
        <f>SUM(J21:J23)</f>
        <v>19047059</v>
      </c>
      <c r="K20" s="55">
        <f>SUM(K21:K23)</f>
        <v>19047059</v>
      </c>
    </row>
    <row r="21" spans="1:11" ht="12.75" customHeight="1" x14ac:dyDescent="0.2">
      <c r="A21" s="224" t="s">
        <v>105</v>
      </c>
      <c r="B21" s="224"/>
      <c r="C21" s="224"/>
      <c r="D21" s="224"/>
      <c r="E21" s="224"/>
      <c r="F21" s="224"/>
      <c r="G21" s="11">
        <v>14</v>
      </c>
      <c r="H21" s="56">
        <v>10888883</v>
      </c>
      <c r="I21" s="56">
        <v>10888883</v>
      </c>
      <c r="J21" s="56">
        <v>12979243</v>
      </c>
      <c r="K21" s="56">
        <v>12979243</v>
      </c>
    </row>
    <row r="22" spans="1:11" ht="12.75" customHeight="1" x14ac:dyDescent="0.2">
      <c r="A22" s="224" t="s">
        <v>106</v>
      </c>
      <c r="B22" s="224"/>
      <c r="C22" s="224"/>
      <c r="D22" s="224"/>
      <c r="E22" s="224"/>
      <c r="F22" s="224"/>
      <c r="G22" s="11">
        <v>15</v>
      </c>
      <c r="H22" s="56">
        <v>3128120</v>
      </c>
      <c r="I22" s="56">
        <v>3128120</v>
      </c>
      <c r="J22" s="56">
        <v>3855888</v>
      </c>
      <c r="K22" s="56">
        <v>3855888</v>
      </c>
    </row>
    <row r="23" spans="1:11" ht="12.75" customHeight="1" x14ac:dyDescent="0.2">
      <c r="A23" s="224" t="s">
        <v>107</v>
      </c>
      <c r="B23" s="224"/>
      <c r="C23" s="224"/>
      <c r="D23" s="224"/>
      <c r="E23" s="224"/>
      <c r="F23" s="224"/>
      <c r="G23" s="11">
        <v>16</v>
      </c>
      <c r="H23" s="56">
        <v>1832542</v>
      </c>
      <c r="I23" s="56">
        <v>1832542</v>
      </c>
      <c r="J23" s="56">
        <v>2211928</v>
      </c>
      <c r="K23" s="56">
        <v>2211928</v>
      </c>
    </row>
    <row r="24" spans="1:11" ht="12.75" customHeight="1" x14ac:dyDescent="0.2">
      <c r="A24" s="189" t="s">
        <v>108</v>
      </c>
      <c r="B24" s="189"/>
      <c r="C24" s="189"/>
      <c r="D24" s="189"/>
      <c r="E24" s="189"/>
      <c r="F24" s="189"/>
      <c r="G24" s="11">
        <v>17</v>
      </c>
      <c r="H24" s="56">
        <v>3828492</v>
      </c>
      <c r="I24" s="56">
        <v>3828492</v>
      </c>
      <c r="J24" s="56">
        <v>3882567</v>
      </c>
      <c r="K24" s="56">
        <v>3882567</v>
      </c>
    </row>
    <row r="25" spans="1:11" ht="12.75" customHeight="1" x14ac:dyDescent="0.2">
      <c r="A25" s="189" t="s">
        <v>109</v>
      </c>
      <c r="B25" s="189"/>
      <c r="C25" s="189"/>
      <c r="D25" s="189"/>
      <c r="E25" s="189"/>
      <c r="F25" s="189"/>
      <c r="G25" s="11">
        <v>18</v>
      </c>
      <c r="H25" s="56">
        <v>1126301</v>
      </c>
      <c r="I25" s="56">
        <v>1126301</v>
      </c>
      <c r="J25" s="56">
        <v>1753633</v>
      </c>
      <c r="K25" s="56">
        <v>1753633</v>
      </c>
    </row>
    <row r="26" spans="1:11" ht="12.75" customHeight="1" x14ac:dyDescent="0.2">
      <c r="A26" s="193" t="s">
        <v>440</v>
      </c>
      <c r="B26" s="193"/>
      <c r="C26" s="193"/>
      <c r="D26" s="193"/>
      <c r="E26" s="193"/>
      <c r="F26" s="193"/>
      <c r="G26" s="12">
        <v>19</v>
      </c>
      <c r="H26" s="55">
        <f>H27+H28</f>
        <v>1039360</v>
      </c>
      <c r="I26" s="55">
        <f>I27+I28</f>
        <v>1039360</v>
      </c>
      <c r="J26" s="55">
        <f>J27+J28</f>
        <v>-653999</v>
      </c>
      <c r="K26" s="55">
        <f>K27+K28</f>
        <v>-653999</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1039360</v>
      </c>
      <c r="I28" s="56">
        <v>1039360</v>
      </c>
      <c r="J28" s="56">
        <v>-653999</v>
      </c>
      <c r="K28" s="56">
        <v>-653999</v>
      </c>
    </row>
    <row r="29" spans="1:11" ht="12.75" customHeight="1" x14ac:dyDescent="0.2">
      <c r="A29" s="193" t="s">
        <v>441</v>
      </c>
      <c r="B29" s="193"/>
      <c r="C29" s="193"/>
      <c r="D29" s="193"/>
      <c r="E29" s="193"/>
      <c r="F29" s="193"/>
      <c r="G29" s="12">
        <v>22</v>
      </c>
      <c r="H29" s="55">
        <f>SUM(H30:H35)</f>
        <v>25813</v>
      </c>
      <c r="I29" s="55">
        <f>SUM(I30:I35)</f>
        <v>25813</v>
      </c>
      <c r="J29" s="55">
        <f>SUM(J30:J35)</f>
        <v>21923</v>
      </c>
      <c r="K29" s="55">
        <f>SUM(K30:K35)</f>
        <v>21923</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25813</v>
      </c>
      <c r="I32" s="56">
        <v>25813</v>
      </c>
      <c r="J32" s="56">
        <v>21923</v>
      </c>
      <c r="K32" s="56">
        <v>21923</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315300</v>
      </c>
      <c r="I36" s="56">
        <v>315300</v>
      </c>
      <c r="J36" s="56">
        <v>133651</v>
      </c>
      <c r="K36" s="56">
        <v>133651</v>
      </c>
    </row>
    <row r="37" spans="1:11" ht="12.75" customHeight="1" x14ac:dyDescent="0.2">
      <c r="A37" s="221" t="s">
        <v>359</v>
      </c>
      <c r="B37" s="221"/>
      <c r="C37" s="221"/>
      <c r="D37" s="221"/>
      <c r="E37" s="221"/>
      <c r="F37" s="221"/>
      <c r="G37" s="12">
        <v>30</v>
      </c>
      <c r="H37" s="55">
        <f>SUM(H38:H47)</f>
        <v>129483</v>
      </c>
      <c r="I37" s="55">
        <f>SUM(I38:I47)</f>
        <v>129483</v>
      </c>
      <c r="J37" s="55">
        <f>SUM(J38:J47)</f>
        <v>10530107</v>
      </c>
      <c r="K37" s="55">
        <f>SUM(K38:K47)</f>
        <v>10530107</v>
      </c>
    </row>
    <row r="38" spans="1:11" ht="12.75" customHeight="1" x14ac:dyDescent="0.2">
      <c r="A38" s="189" t="s">
        <v>131</v>
      </c>
      <c r="B38" s="189"/>
      <c r="C38" s="189"/>
      <c r="D38" s="189"/>
      <c r="E38" s="189"/>
      <c r="F38" s="189"/>
      <c r="G38" s="11">
        <v>31</v>
      </c>
      <c r="H38" s="56">
        <v>0</v>
      </c>
      <c r="I38" s="56">
        <v>0</v>
      </c>
      <c r="J38" s="56">
        <v>10301538</v>
      </c>
      <c r="K38" s="56">
        <v>10301538</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68564</v>
      </c>
      <c r="I41" s="56">
        <v>68564</v>
      </c>
      <c r="J41" s="56">
        <v>109771</v>
      </c>
      <c r="K41" s="56">
        <v>109771</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54795</v>
      </c>
      <c r="I44" s="56">
        <v>54795</v>
      </c>
      <c r="J44" s="56">
        <v>118798</v>
      </c>
      <c r="K44" s="56">
        <v>118798</v>
      </c>
    </row>
    <row r="45" spans="1:11" ht="12.75" customHeight="1" x14ac:dyDescent="0.2">
      <c r="A45" s="189" t="s">
        <v>138</v>
      </c>
      <c r="B45" s="189"/>
      <c r="C45" s="189"/>
      <c r="D45" s="189"/>
      <c r="E45" s="189"/>
      <c r="F45" s="189"/>
      <c r="G45" s="11">
        <v>38</v>
      </c>
      <c r="H45" s="56">
        <v>6124</v>
      </c>
      <c r="I45" s="56">
        <v>6124</v>
      </c>
      <c r="J45" s="56">
        <v>0</v>
      </c>
      <c r="K45" s="56">
        <v>0</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132351</v>
      </c>
      <c r="I48" s="55">
        <f>SUM(I49:I55)</f>
        <v>132351</v>
      </c>
      <c r="J48" s="55">
        <f>SUM(J49:J55)</f>
        <v>347860</v>
      </c>
      <c r="K48" s="55">
        <f>SUM(K49:K55)</f>
        <v>347860</v>
      </c>
    </row>
    <row r="49" spans="1:11" ht="25.15" customHeight="1" x14ac:dyDescent="0.2">
      <c r="A49" s="189" t="s">
        <v>141</v>
      </c>
      <c r="B49" s="189"/>
      <c r="C49" s="189"/>
      <c r="D49" s="189"/>
      <c r="E49" s="189"/>
      <c r="F49" s="189"/>
      <c r="G49" s="11">
        <v>42</v>
      </c>
      <c r="H49" s="56">
        <v>49020</v>
      </c>
      <c r="I49" s="56">
        <v>49020</v>
      </c>
      <c r="J49" s="56">
        <v>148725</v>
      </c>
      <c r="K49" s="56">
        <v>148725</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73048</v>
      </c>
      <c r="I51" s="56">
        <v>73048</v>
      </c>
      <c r="J51" s="56">
        <v>113574</v>
      </c>
      <c r="K51" s="56">
        <v>113574</v>
      </c>
    </row>
    <row r="52" spans="1:11" ht="12.75" customHeight="1" x14ac:dyDescent="0.2">
      <c r="A52" s="214" t="s">
        <v>144</v>
      </c>
      <c r="B52" s="214"/>
      <c r="C52" s="214"/>
      <c r="D52" s="214"/>
      <c r="E52" s="214"/>
      <c r="F52" s="214"/>
      <c r="G52" s="11">
        <v>45</v>
      </c>
      <c r="H52" s="56">
        <v>0</v>
      </c>
      <c r="I52" s="56">
        <v>0</v>
      </c>
      <c r="J52" s="56">
        <v>1696</v>
      </c>
      <c r="K52" s="56">
        <v>1696</v>
      </c>
    </row>
    <row r="53" spans="1:11" ht="12.75" customHeight="1" x14ac:dyDescent="0.2">
      <c r="A53" s="214" t="s">
        <v>145</v>
      </c>
      <c r="B53" s="214"/>
      <c r="C53" s="214"/>
      <c r="D53" s="214"/>
      <c r="E53" s="214"/>
      <c r="F53" s="214"/>
      <c r="G53" s="11">
        <v>46</v>
      </c>
      <c r="H53" s="56">
        <v>10283</v>
      </c>
      <c r="I53" s="56">
        <v>10283</v>
      </c>
      <c r="J53" s="56">
        <v>83865</v>
      </c>
      <c r="K53" s="56">
        <v>83865</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84198835</v>
      </c>
      <c r="I60" s="55">
        <f t="shared" ref="I60:K60" si="0">I8+I37+I56+I57</f>
        <v>84198835</v>
      </c>
      <c r="J60" s="55">
        <f t="shared" si="0"/>
        <v>103911498</v>
      </c>
      <c r="K60" s="55">
        <f t="shared" si="0"/>
        <v>103911498</v>
      </c>
    </row>
    <row r="61" spans="1:11" ht="12.75" customHeight="1" x14ac:dyDescent="0.2">
      <c r="A61" s="221" t="s">
        <v>362</v>
      </c>
      <c r="B61" s="221"/>
      <c r="C61" s="221"/>
      <c r="D61" s="221"/>
      <c r="E61" s="221"/>
      <c r="F61" s="221"/>
      <c r="G61" s="12">
        <v>54</v>
      </c>
      <c r="H61" s="55">
        <f>H14+H48+H58+H59</f>
        <v>78036819</v>
      </c>
      <c r="I61" s="55">
        <f t="shared" ref="I61:K61" si="1">I14+I48+I58+I59</f>
        <v>78036819</v>
      </c>
      <c r="J61" s="55">
        <f t="shared" si="1"/>
        <v>80315696</v>
      </c>
      <c r="K61" s="55">
        <f t="shared" si="1"/>
        <v>80315696</v>
      </c>
    </row>
    <row r="62" spans="1:11" ht="12.75" customHeight="1" x14ac:dyDescent="0.2">
      <c r="A62" s="221" t="s">
        <v>363</v>
      </c>
      <c r="B62" s="221"/>
      <c r="C62" s="221"/>
      <c r="D62" s="221"/>
      <c r="E62" s="221"/>
      <c r="F62" s="221"/>
      <c r="G62" s="12">
        <v>55</v>
      </c>
      <c r="H62" s="55">
        <f>H60-H61</f>
        <v>6162016</v>
      </c>
      <c r="I62" s="55">
        <f t="shared" ref="I62:K62" si="2">I60-I61</f>
        <v>6162016</v>
      </c>
      <c r="J62" s="55">
        <f t="shared" si="2"/>
        <v>23595802</v>
      </c>
      <c r="K62" s="55">
        <f t="shared" si="2"/>
        <v>23595802</v>
      </c>
    </row>
    <row r="63" spans="1:11" ht="12.75" customHeight="1" x14ac:dyDescent="0.2">
      <c r="A63" s="222" t="s">
        <v>364</v>
      </c>
      <c r="B63" s="222"/>
      <c r="C63" s="222"/>
      <c r="D63" s="222"/>
      <c r="E63" s="222"/>
      <c r="F63" s="222"/>
      <c r="G63" s="12">
        <v>56</v>
      </c>
      <c r="H63" s="55">
        <f>+IF((H60-H61)&gt;0,(H60-H61),0)</f>
        <v>6162016</v>
      </c>
      <c r="I63" s="55">
        <f t="shared" ref="I63:K63" si="3">+IF((I60-I61)&gt;0,(I60-I61),0)</f>
        <v>6162016</v>
      </c>
      <c r="J63" s="55">
        <f t="shared" si="3"/>
        <v>23595802</v>
      </c>
      <c r="K63" s="55">
        <f t="shared" si="3"/>
        <v>23595802</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1118657</v>
      </c>
      <c r="I65" s="56">
        <v>1118657</v>
      </c>
      <c r="J65" s="56">
        <v>2552343</v>
      </c>
      <c r="K65" s="56">
        <v>2552343</v>
      </c>
    </row>
    <row r="66" spans="1:11" ht="12.75" customHeight="1" x14ac:dyDescent="0.2">
      <c r="A66" s="221" t="s">
        <v>366</v>
      </c>
      <c r="B66" s="221"/>
      <c r="C66" s="221"/>
      <c r="D66" s="221"/>
      <c r="E66" s="221"/>
      <c r="F66" s="221"/>
      <c r="G66" s="12">
        <v>59</v>
      </c>
      <c r="H66" s="55">
        <f>H62-H65</f>
        <v>5043359</v>
      </c>
      <c r="I66" s="55">
        <f t="shared" ref="I66:K66" si="5">I62-I65</f>
        <v>5043359</v>
      </c>
      <c r="J66" s="55">
        <f t="shared" si="5"/>
        <v>21043459</v>
      </c>
      <c r="K66" s="55">
        <f t="shared" si="5"/>
        <v>21043459</v>
      </c>
    </row>
    <row r="67" spans="1:11" ht="12.75" customHeight="1" x14ac:dyDescent="0.2">
      <c r="A67" s="222" t="s">
        <v>367</v>
      </c>
      <c r="B67" s="222"/>
      <c r="C67" s="222"/>
      <c r="D67" s="222"/>
      <c r="E67" s="222"/>
      <c r="F67" s="222"/>
      <c r="G67" s="12">
        <v>60</v>
      </c>
      <c r="H67" s="55">
        <f>+IF((H62-H65)&gt;0,(H62-H65),0)</f>
        <v>5043359</v>
      </c>
      <c r="I67" s="55">
        <f t="shared" ref="I67:K67" si="6">+IF((I62-I65)&gt;0,(I62-I65),0)</f>
        <v>5043359</v>
      </c>
      <c r="J67" s="55">
        <f t="shared" si="6"/>
        <v>21043459</v>
      </c>
      <c r="K67" s="55">
        <f t="shared" si="6"/>
        <v>21043459</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5043359</v>
      </c>
      <c r="I89" s="59">
        <v>5043359</v>
      </c>
      <c r="J89" s="59">
        <v>21043459</v>
      </c>
      <c r="K89" s="59">
        <v>21043459</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5043359</v>
      </c>
      <c r="I109" s="58">
        <f>I89+I108</f>
        <v>5043359</v>
      </c>
      <c r="J109" s="58">
        <f t="shared" ref="J109:K109" si="12">J89+J108</f>
        <v>21043459</v>
      </c>
      <c r="K109" s="58">
        <f t="shared" si="12"/>
        <v>21043459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9" sqref="I29"/>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465</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460</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6162016</v>
      </c>
      <c r="I8" s="71">
        <v>23595802</v>
      </c>
    </row>
    <row r="9" spans="1:9" ht="12.75" customHeight="1" x14ac:dyDescent="0.2">
      <c r="A9" s="245" t="s">
        <v>171</v>
      </c>
      <c r="B9" s="245"/>
      <c r="C9" s="245"/>
      <c r="D9" s="245"/>
      <c r="E9" s="245"/>
      <c r="F9" s="245"/>
      <c r="G9" s="72">
        <v>2</v>
      </c>
      <c r="H9" s="73">
        <f>H10+H11+H12+H13+H14+H15+H16+H17</f>
        <v>5729741</v>
      </c>
      <c r="I9" s="73">
        <f>I10+I11+I12+I13+I14+I15+I16+I17</f>
        <v>-6483579</v>
      </c>
    </row>
    <row r="10" spans="1:9" ht="12.75" customHeight="1" x14ac:dyDescent="0.2">
      <c r="A10" s="224" t="s">
        <v>172</v>
      </c>
      <c r="B10" s="224"/>
      <c r="C10" s="224"/>
      <c r="D10" s="224"/>
      <c r="E10" s="224"/>
      <c r="F10" s="224"/>
      <c r="G10" s="70">
        <v>3</v>
      </c>
      <c r="H10" s="71">
        <v>3828492</v>
      </c>
      <c r="I10" s="71">
        <v>3882567</v>
      </c>
    </row>
    <row r="11" spans="1:9" ht="22.15" customHeight="1" x14ac:dyDescent="0.2">
      <c r="A11" s="224" t="s">
        <v>173</v>
      </c>
      <c r="B11" s="224"/>
      <c r="C11" s="224"/>
      <c r="D11" s="224"/>
      <c r="E11" s="224"/>
      <c r="F11" s="224"/>
      <c r="G11" s="70">
        <v>4</v>
      </c>
      <c r="H11" s="71">
        <v>-11812</v>
      </c>
      <c r="I11" s="71">
        <v>-46733</v>
      </c>
    </row>
    <row r="12" spans="1:9" ht="23.45" customHeight="1" x14ac:dyDescent="0.2">
      <c r="A12" s="224" t="s">
        <v>174</v>
      </c>
      <c r="B12" s="224"/>
      <c r="C12" s="224"/>
      <c r="D12" s="224"/>
      <c r="E12" s="224"/>
      <c r="F12" s="224"/>
      <c r="G12" s="70">
        <v>5</v>
      </c>
      <c r="H12" s="71">
        <v>1612879</v>
      </c>
      <c r="I12" s="71">
        <v>18590</v>
      </c>
    </row>
    <row r="13" spans="1:9" ht="12.75" customHeight="1" x14ac:dyDescent="0.2">
      <c r="A13" s="224" t="s">
        <v>175</v>
      </c>
      <c r="B13" s="224"/>
      <c r="C13" s="224"/>
      <c r="D13" s="224"/>
      <c r="E13" s="224"/>
      <c r="F13" s="224"/>
      <c r="G13" s="70">
        <v>6</v>
      </c>
      <c r="H13" s="71">
        <v>-123359</v>
      </c>
      <c r="I13" s="71">
        <v>-10530107</v>
      </c>
    </row>
    <row r="14" spans="1:9" ht="12.75" customHeight="1" x14ac:dyDescent="0.2">
      <c r="A14" s="224" t="s">
        <v>176</v>
      </c>
      <c r="B14" s="224"/>
      <c r="C14" s="224"/>
      <c r="D14" s="224"/>
      <c r="E14" s="224"/>
      <c r="F14" s="224"/>
      <c r="G14" s="70">
        <v>7</v>
      </c>
      <c r="H14" s="71">
        <v>122068</v>
      </c>
      <c r="I14" s="71">
        <v>262299</v>
      </c>
    </row>
    <row r="15" spans="1:9" ht="12.75" customHeight="1" x14ac:dyDescent="0.2">
      <c r="A15" s="224" t="s">
        <v>177</v>
      </c>
      <c r="B15" s="224"/>
      <c r="C15" s="224"/>
      <c r="D15" s="224"/>
      <c r="E15" s="224"/>
      <c r="F15" s="224"/>
      <c r="G15" s="70">
        <v>8</v>
      </c>
      <c r="H15" s="71">
        <v>292998</v>
      </c>
      <c r="I15" s="71">
        <v>-68951</v>
      </c>
    </row>
    <row r="16" spans="1:9" ht="12.75" customHeight="1" x14ac:dyDescent="0.2">
      <c r="A16" s="224" t="s">
        <v>178</v>
      </c>
      <c r="B16" s="224"/>
      <c r="C16" s="224"/>
      <c r="D16" s="224"/>
      <c r="E16" s="224"/>
      <c r="F16" s="224"/>
      <c r="G16" s="70">
        <v>9</v>
      </c>
      <c r="H16" s="71">
        <v>8475</v>
      </c>
      <c r="I16" s="71">
        <v>-1244</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11891757</v>
      </c>
      <c r="I18" s="73">
        <f>I8+I9</f>
        <v>17112223</v>
      </c>
    </row>
    <row r="19" spans="1:9" ht="12.75" customHeight="1" x14ac:dyDescent="0.2">
      <c r="A19" s="245" t="s">
        <v>180</v>
      </c>
      <c r="B19" s="245"/>
      <c r="C19" s="245"/>
      <c r="D19" s="245"/>
      <c r="E19" s="245"/>
      <c r="F19" s="245"/>
      <c r="G19" s="72">
        <v>12</v>
      </c>
      <c r="H19" s="73">
        <f>H20+H21+H22+H23</f>
        <v>1806676</v>
      </c>
      <c r="I19" s="73">
        <f>I20+I21+I22+I23</f>
        <v>-4928509</v>
      </c>
    </row>
    <row r="20" spans="1:9" ht="12.75" customHeight="1" x14ac:dyDescent="0.2">
      <c r="A20" s="224" t="s">
        <v>181</v>
      </c>
      <c r="B20" s="224"/>
      <c r="C20" s="224"/>
      <c r="D20" s="224"/>
      <c r="E20" s="224"/>
      <c r="F20" s="224"/>
      <c r="G20" s="70">
        <v>13</v>
      </c>
      <c r="H20" s="71">
        <v>9914358</v>
      </c>
      <c r="I20" s="71">
        <v>4182238</v>
      </c>
    </row>
    <row r="21" spans="1:9" ht="12.75" customHeight="1" x14ac:dyDescent="0.2">
      <c r="A21" s="224" t="s">
        <v>182</v>
      </c>
      <c r="B21" s="224"/>
      <c r="C21" s="224"/>
      <c r="D21" s="224"/>
      <c r="E21" s="224"/>
      <c r="F21" s="224"/>
      <c r="G21" s="70">
        <v>14</v>
      </c>
      <c r="H21" s="71">
        <v>-8594528</v>
      </c>
      <c r="I21" s="71">
        <v>-6851443</v>
      </c>
    </row>
    <row r="22" spans="1:9" ht="12.75" customHeight="1" x14ac:dyDescent="0.2">
      <c r="A22" s="224" t="s">
        <v>183</v>
      </c>
      <c r="B22" s="224"/>
      <c r="C22" s="224"/>
      <c r="D22" s="224"/>
      <c r="E22" s="224"/>
      <c r="F22" s="224"/>
      <c r="G22" s="70">
        <v>15</v>
      </c>
      <c r="H22" s="71">
        <v>486846</v>
      </c>
      <c r="I22" s="71">
        <v>-2259304</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13698433</v>
      </c>
      <c r="I24" s="73">
        <f>I18+I19</f>
        <v>12183714</v>
      </c>
    </row>
    <row r="25" spans="1:9" ht="12.75" customHeight="1" x14ac:dyDescent="0.2">
      <c r="A25" s="189" t="s">
        <v>186</v>
      </c>
      <c r="B25" s="189"/>
      <c r="C25" s="189"/>
      <c r="D25" s="189"/>
      <c r="E25" s="189"/>
      <c r="F25" s="189"/>
      <c r="G25" s="70">
        <v>18</v>
      </c>
      <c r="H25" s="71">
        <v>-116523</v>
      </c>
      <c r="I25" s="71">
        <v>-248876</v>
      </c>
    </row>
    <row r="26" spans="1:9" ht="12.75" customHeight="1" x14ac:dyDescent="0.2">
      <c r="A26" s="189" t="s">
        <v>187</v>
      </c>
      <c r="B26" s="189"/>
      <c r="C26" s="189"/>
      <c r="D26" s="189"/>
      <c r="E26" s="189"/>
      <c r="F26" s="189"/>
      <c r="G26" s="70">
        <v>19</v>
      </c>
      <c r="H26" s="71">
        <v>-1240853</v>
      </c>
      <c r="I26" s="71">
        <v>-117298</v>
      </c>
    </row>
    <row r="27" spans="1:9" ht="25.9" customHeight="1" x14ac:dyDescent="0.2">
      <c r="A27" s="242" t="s">
        <v>188</v>
      </c>
      <c r="B27" s="242"/>
      <c r="C27" s="242"/>
      <c r="D27" s="242"/>
      <c r="E27" s="242"/>
      <c r="F27" s="242"/>
      <c r="G27" s="72">
        <v>20</v>
      </c>
      <c r="H27" s="73">
        <f>H24+H25+H26</f>
        <v>12341057</v>
      </c>
      <c r="I27" s="73">
        <f>I24+I25+I26</f>
        <v>11817540</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11812</v>
      </c>
      <c r="I29" s="74">
        <v>50771</v>
      </c>
    </row>
    <row r="30" spans="1:9" ht="12.75" customHeight="1" x14ac:dyDescent="0.2">
      <c r="A30" s="189" t="s">
        <v>191</v>
      </c>
      <c r="B30" s="189"/>
      <c r="C30" s="189"/>
      <c r="D30" s="189"/>
      <c r="E30" s="189"/>
      <c r="F30" s="189"/>
      <c r="G30" s="70">
        <v>22</v>
      </c>
      <c r="H30" s="74">
        <v>0</v>
      </c>
      <c r="I30" s="74">
        <v>0</v>
      </c>
    </row>
    <row r="31" spans="1:9" ht="12.75" customHeight="1" x14ac:dyDescent="0.2">
      <c r="A31" s="189" t="s">
        <v>192</v>
      </c>
      <c r="B31" s="189"/>
      <c r="C31" s="189"/>
      <c r="D31" s="189"/>
      <c r="E31" s="189"/>
      <c r="F31" s="189"/>
      <c r="G31" s="70">
        <v>23</v>
      </c>
      <c r="H31" s="74">
        <v>58318</v>
      </c>
      <c r="I31" s="74">
        <v>143512</v>
      </c>
    </row>
    <row r="32" spans="1:9" ht="12.75" customHeight="1" x14ac:dyDescent="0.2">
      <c r="A32" s="189" t="s">
        <v>193</v>
      </c>
      <c r="B32" s="189"/>
      <c r="C32" s="189"/>
      <c r="D32" s="189"/>
      <c r="E32" s="189"/>
      <c r="F32" s="189"/>
      <c r="G32" s="70">
        <v>24</v>
      </c>
      <c r="H32" s="74">
        <v>0</v>
      </c>
      <c r="I32" s="74">
        <v>10301538</v>
      </c>
    </row>
    <row r="33" spans="1:9" ht="12.75" customHeight="1" x14ac:dyDescent="0.2">
      <c r="A33" s="189" t="s">
        <v>194</v>
      </c>
      <c r="B33" s="189"/>
      <c r="C33" s="189"/>
      <c r="D33" s="189"/>
      <c r="E33" s="189"/>
      <c r="F33" s="189"/>
      <c r="G33" s="70">
        <v>25</v>
      </c>
      <c r="H33" s="74">
        <v>19709</v>
      </c>
      <c r="I33" s="74">
        <v>1121273</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89839</v>
      </c>
      <c r="I35" s="75">
        <f>I29+I30+I31+I32+I33+I34</f>
        <v>11617094</v>
      </c>
    </row>
    <row r="36" spans="1:9" ht="22.9" customHeight="1" x14ac:dyDescent="0.2">
      <c r="A36" s="189" t="s">
        <v>197</v>
      </c>
      <c r="B36" s="189"/>
      <c r="C36" s="189"/>
      <c r="D36" s="189"/>
      <c r="E36" s="189"/>
      <c r="F36" s="189"/>
      <c r="G36" s="70">
        <v>28</v>
      </c>
      <c r="H36" s="74">
        <v>-8651557</v>
      </c>
      <c r="I36" s="74">
        <v>-14929846</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-4800000</v>
      </c>
      <c r="I38" s="74">
        <v>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-13451557</v>
      </c>
      <c r="I41" s="75">
        <f>I36+I37+I38+I39+I40</f>
        <v>-14929846</v>
      </c>
    </row>
    <row r="42" spans="1:9" ht="29.45" customHeight="1" x14ac:dyDescent="0.2">
      <c r="A42" s="242" t="s">
        <v>203</v>
      </c>
      <c r="B42" s="242"/>
      <c r="C42" s="242"/>
      <c r="D42" s="242"/>
      <c r="E42" s="242"/>
      <c r="F42" s="242"/>
      <c r="G42" s="72">
        <v>34</v>
      </c>
      <c r="H42" s="75">
        <f>H35+H41</f>
        <v>-13361718</v>
      </c>
      <c r="I42" s="75">
        <f>I35+I41</f>
        <v>-3312752</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42883355</v>
      </c>
      <c r="I46" s="74">
        <v>0</v>
      </c>
    </row>
    <row r="47" spans="1:9" ht="12.75" customHeight="1" x14ac:dyDescent="0.2">
      <c r="A47" s="189" t="s">
        <v>208</v>
      </c>
      <c r="B47" s="189"/>
      <c r="C47" s="189"/>
      <c r="D47" s="189"/>
      <c r="E47" s="189"/>
      <c r="F47" s="189"/>
      <c r="G47" s="70">
        <v>38</v>
      </c>
      <c r="H47" s="74">
        <v>109091</v>
      </c>
      <c r="I47" s="74">
        <v>0</v>
      </c>
    </row>
    <row r="48" spans="1:9" ht="22.15" customHeight="1" x14ac:dyDescent="0.2">
      <c r="A48" s="241" t="s">
        <v>209</v>
      </c>
      <c r="B48" s="241"/>
      <c r="C48" s="241"/>
      <c r="D48" s="241"/>
      <c r="E48" s="241"/>
      <c r="F48" s="241"/>
      <c r="G48" s="72">
        <v>39</v>
      </c>
      <c r="H48" s="75">
        <f>H44+H45+H46+H47</f>
        <v>42992446</v>
      </c>
      <c r="I48" s="75">
        <f>I44+I45+I46+I47</f>
        <v>0</v>
      </c>
    </row>
    <row r="49" spans="1:9" ht="24.6" customHeight="1" x14ac:dyDescent="0.2">
      <c r="A49" s="189" t="s">
        <v>305</v>
      </c>
      <c r="B49" s="189"/>
      <c r="C49" s="189"/>
      <c r="D49" s="189"/>
      <c r="E49" s="189"/>
      <c r="F49" s="189"/>
      <c r="G49" s="70">
        <v>40</v>
      </c>
      <c r="H49" s="74">
        <v>-34833466</v>
      </c>
      <c r="I49" s="74">
        <v>-271999</v>
      </c>
    </row>
    <row r="50" spans="1:9" ht="12.75" customHeight="1" x14ac:dyDescent="0.2">
      <c r="A50" s="189" t="s">
        <v>210</v>
      </c>
      <c r="B50" s="189"/>
      <c r="C50" s="189"/>
      <c r="D50" s="189"/>
      <c r="E50" s="189"/>
      <c r="F50" s="189"/>
      <c r="G50" s="70">
        <v>41</v>
      </c>
      <c r="H50" s="74">
        <v>-4014</v>
      </c>
      <c r="I50" s="74">
        <v>-6835</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-1543187</v>
      </c>
      <c r="I52" s="74">
        <v>-1016389</v>
      </c>
    </row>
    <row r="53" spans="1:9" ht="12.75" customHeight="1" x14ac:dyDescent="0.2">
      <c r="A53" s="189" t="s">
        <v>213</v>
      </c>
      <c r="B53" s="189"/>
      <c r="C53" s="189"/>
      <c r="D53" s="189"/>
      <c r="E53" s="189"/>
      <c r="F53" s="189"/>
      <c r="G53" s="70">
        <v>44</v>
      </c>
      <c r="H53" s="74">
        <v>-449209</v>
      </c>
      <c r="I53" s="74">
        <v>-460091</v>
      </c>
    </row>
    <row r="54" spans="1:9" ht="30.6" customHeight="1" x14ac:dyDescent="0.2">
      <c r="A54" s="241" t="s">
        <v>214</v>
      </c>
      <c r="B54" s="241"/>
      <c r="C54" s="241"/>
      <c r="D54" s="241"/>
      <c r="E54" s="241"/>
      <c r="F54" s="241"/>
      <c r="G54" s="72">
        <v>45</v>
      </c>
      <c r="H54" s="75">
        <f>H49+H50+H51+H52+H53</f>
        <v>-36829876</v>
      </c>
      <c r="I54" s="75">
        <f>I49+I50+I51+I52+I53</f>
        <v>-1755314</v>
      </c>
    </row>
    <row r="55" spans="1:9" ht="29.45" customHeight="1" x14ac:dyDescent="0.2">
      <c r="A55" s="242" t="s">
        <v>215</v>
      </c>
      <c r="B55" s="242"/>
      <c r="C55" s="242"/>
      <c r="D55" s="242"/>
      <c r="E55" s="242"/>
      <c r="F55" s="242"/>
      <c r="G55" s="72">
        <v>46</v>
      </c>
      <c r="H55" s="75">
        <f>H48+H54</f>
        <v>6162570</v>
      </c>
      <c r="I55" s="75">
        <f>I48+I54</f>
        <v>-1755314</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5141909</v>
      </c>
      <c r="I57" s="75">
        <f>I27+I42+I55+I56</f>
        <v>6749474</v>
      </c>
    </row>
    <row r="58" spans="1:9" x14ac:dyDescent="0.2">
      <c r="A58" s="244" t="s">
        <v>218</v>
      </c>
      <c r="B58" s="244"/>
      <c r="C58" s="244"/>
      <c r="D58" s="244"/>
      <c r="E58" s="244"/>
      <c r="F58" s="244"/>
      <c r="G58" s="70">
        <v>49</v>
      </c>
      <c r="H58" s="74">
        <v>3837284</v>
      </c>
      <c r="I58" s="74">
        <v>16697866</v>
      </c>
    </row>
    <row r="59" spans="1:9" ht="31.15" customHeight="1" x14ac:dyDescent="0.2">
      <c r="A59" s="242" t="s">
        <v>219</v>
      </c>
      <c r="B59" s="242"/>
      <c r="C59" s="242"/>
      <c r="D59" s="242"/>
      <c r="E59" s="242"/>
      <c r="F59" s="242"/>
      <c r="G59" s="72">
        <v>50</v>
      </c>
      <c r="H59" s="75">
        <f>H57+H58</f>
        <v>8979193</v>
      </c>
      <c r="I59" s="75">
        <f>I57+I58</f>
        <v>23447340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465</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460</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G30" sqref="G30:H30"/>
      <selection pane="topRight" activeCell="G30" sqref="G30:H30"/>
      <selection pane="bottomLeft" activeCell="G30" sqref="G30:H30"/>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45292</v>
      </c>
      <c r="F2" s="4" t="s">
        <v>0</v>
      </c>
      <c r="G2" s="9">
        <v>45382</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24360029</v>
      </c>
      <c r="J7" s="36">
        <v>8734591</v>
      </c>
      <c r="K7" s="36">
        <v>19590484</v>
      </c>
      <c r="L7" s="36">
        <v>5633740</v>
      </c>
      <c r="M7" s="36">
        <v>0</v>
      </c>
      <c r="N7" s="36">
        <v>73889272</v>
      </c>
      <c r="O7" s="36">
        <v>0</v>
      </c>
      <c r="P7" s="36">
        <v>0</v>
      </c>
      <c r="Q7" s="36">
        <v>0</v>
      </c>
      <c r="R7" s="36">
        <v>0</v>
      </c>
      <c r="S7" s="36">
        <v>0</v>
      </c>
      <c r="T7" s="36">
        <v>0</v>
      </c>
      <c r="U7" s="36">
        <v>31308846</v>
      </c>
      <c r="V7" s="36">
        <v>0</v>
      </c>
      <c r="W7" s="37">
        <f>H7+I7+J7+K7-L7+M7+N7+O7+P7+Q7+R7+U7+V7+S7+T7</f>
        <v>360146577</v>
      </c>
      <c r="X7" s="36">
        <v>0</v>
      </c>
      <c r="Y7" s="37">
        <f>W7+X7</f>
        <v>360146577</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24360029</v>
      </c>
      <c r="J10" s="37">
        <f t="shared" si="2"/>
        <v>8734591</v>
      </c>
      <c r="K10" s="37">
        <f>K7+K8+K9</f>
        <v>19590484</v>
      </c>
      <c r="L10" s="37">
        <f t="shared" si="2"/>
        <v>5633740</v>
      </c>
      <c r="M10" s="37">
        <f t="shared" si="2"/>
        <v>0</v>
      </c>
      <c r="N10" s="37">
        <f t="shared" si="2"/>
        <v>73889272</v>
      </c>
      <c r="O10" s="37">
        <f t="shared" si="2"/>
        <v>0</v>
      </c>
      <c r="P10" s="37">
        <f t="shared" si="2"/>
        <v>0</v>
      </c>
      <c r="Q10" s="37">
        <f t="shared" si="2"/>
        <v>0</v>
      </c>
      <c r="R10" s="37">
        <f t="shared" si="2"/>
        <v>0</v>
      </c>
      <c r="S10" s="37">
        <f t="shared" si="2"/>
        <v>0</v>
      </c>
      <c r="T10" s="37">
        <f t="shared" si="2"/>
        <v>0</v>
      </c>
      <c r="U10" s="37">
        <f t="shared" si="2"/>
        <v>31308846</v>
      </c>
      <c r="V10" s="37">
        <f t="shared" si="2"/>
        <v>0</v>
      </c>
      <c r="W10" s="37">
        <f t="shared" si="2"/>
        <v>360146577</v>
      </c>
      <c r="X10" s="37">
        <f t="shared" si="2"/>
        <v>0</v>
      </c>
      <c r="Y10" s="37">
        <f t="shared" si="2"/>
        <v>360146577</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47400244</v>
      </c>
      <c r="W11" s="37">
        <f t="shared" ref="W11:W29" si="3">H11+I11+J11+K11-L11+M11+N11+O11+P11+Q11+R11+U11+V11+S11+T11</f>
        <v>47400244</v>
      </c>
      <c r="X11" s="36">
        <v>0</v>
      </c>
      <c r="Y11" s="37">
        <f t="shared" ref="Y11:Y29" si="4">W11+X11</f>
        <v>47400244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-17521</v>
      </c>
      <c r="O18" s="36">
        <v>0</v>
      </c>
      <c r="P18" s="36">
        <v>0</v>
      </c>
      <c r="Q18" s="36">
        <v>0</v>
      </c>
      <c r="R18" s="36">
        <v>0</v>
      </c>
      <c r="S18" s="36">
        <v>0</v>
      </c>
      <c r="T18" s="36">
        <v>0</v>
      </c>
      <c r="U18" s="36">
        <v>0</v>
      </c>
      <c r="V18" s="36">
        <v>0</v>
      </c>
      <c r="W18" s="37">
        <f t="shared" si="3"/>
        <v>-17521</v>
      </c>
      <c r="X18" s="36">
        <v>0</v>
      </c>
      <c r="Y18" s="37">
        <f t="shared" si="4"/>
        <v>-17521</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3154</v>
      </c>
      <c r="O20" s="36">
        <v>0</v>
      </c>
      <c r="P20" s="36">
        <v>0</v>
      </c>
      <c r="Q20" s="36">
        <v>0</v>
      </c>
      <c r="R20" s="36">
        <v>0</v>
      </c>
      <c r="S20" s="36">
        <v>0</v>
      </c>
      <c r="T20" s="36">
        <v>0</v>
      </c>
      <c r="U20" s="36">
        <v>0</v>
      </c>
      <c r="V20" s="36">
        <v>0</v>
      </c>
      <c r="W20" s="37">
        <f t="shared" si="3"/>
        <v>3154</v>
      </c>
      <c r="X20" s="36">
        <v>0</v>
      </c>
      <c r="Y20" s="37">
        <f t="shared" si="4"/>
        <v>3154</v>
      </c>
    </row>
    <row r="21" spans="1:25" ht="30.75" customHeight="1" x14ac:dyDescent="0.2">
      <c r="A21" s="277" t="s">
        <v>418</v>
      </c>
      <c r="B21" s="277"/>
      <c r="C21" s="277"/>
      <c r="D21" s="277"/>
      <c r="E21" s="277"/>
      <c r="F21" s="277"/>
      <c r="G21" s="6">
        <v>15</v>
      </c>
      <c r="H21" s="36">
        <v>5702995</v>
      </c>
      <c r="I21" s="36">
        <v>-7181073</v>
      </c>
      <c r="J21" s="36">
        <v>0</v>
      </c>
      <c r="K21" s="36">
        <v>0</v>
      </c>
      <c r="L21" s="36">
        <v>0</v>
      </c>
      <c r="M21" s="36">
        <v>0</v>
      </c>
      <c r="N21" s="36">
        <v>0</v>
      </c>
      <c r="O21" s="36">
        <v>0</v>
      </c>
      <c r="P21" s="36">
        <v>0</v>
      </c>
      <c r="Q21" s="36">
        <v>0</v>
      </c>
      <c r="R21" s="36">
        <v>0</v>
      </c>
      <c r="S21" s="36">
        <v>0</v>
      </c>
      <c r="T21" s="36">
        <v>0</v>
      </c>
      <c r="U21" s="36">
        <v>656278</v>
      </c>
      <c r="V21" s="36">
        <v>0</v>
      </c>
      <c r="W21" s="37">
        <f t="shared" si="3"/>
        <v>-821800</v>
      </c>
      <c r="X21" s="36">
        <v>0</v>
      </c>
      <c r="Y21" s="37">
        <f t="shared" si="4"/>
        <v>-821800</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7" t="s">
        <v>421</v>
      </c>
      <c r="B25" s="277"/>
      <c r="C25" s="277"/>
      <c r="D25" s="277"/>
      <c r="E25" s="277"/>
      <c r="F25" s="277"/>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1314479</v>
      </c>
      <c r="K28" s="36">
        <v>0</v>
      </c>
      <c r="L28" s="36">
        <v>0</v>
      </c>
      <c r="M28" s="36">
        <v>0</v>
      </c>
      <c r="N28" s="36">
        <v>6107087</v>
      </c>
      <c r="O28" s="36">
        <v>0</v>
      </c>
      <c r="P28" s="36">
        <v>0</v>
      </c>
      <c r="Q28" s="36">
        <v>0</v>
      </c>
      <c r="R28" s="36">
        <v>0</v>
      </c>
      <c r="S28" s="36">
        <v>0</v>
      </c>
      <c r="T28" s="36">
        <v>0</v>
      </c>
      <c r="U28" s="36">
        <v>-7421566</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213600090</v>
      </c>
      <c r="I30" s="39">
        <f t="shared" ref="I30:Y30" si="5">SUM(I10:I29)</f>
        <v>17178956</v>
      </c>
      <c r="J30" s="39">
        <f t="shared" si="5"/>
        <v>10049070</v>
      </c>
      <c r="K30" s="39">
        <f t="shared" si="5"/>
        <v>19590484</v>
      </c>
      <c r="L30" s="39">
        <f t="shared" si="5"/>
        <v>6928901</v>
      </c>
      <c r="M30" s="39">
        <f t="shared" si="5"/>
        <v>0</v>
      </c>
      <c r="N30" s="39">
        <f t="shared" si="5"/>
        <v>79981992</v>
      </c>
      <c r="O30" s="39">
        <f t="shared" si="5"/>
        <v>0</v>
      </c>
      <c r="P30" s="39">
        <f t="shared" si="5"/>
        <v>0</v>
      </c>
      <c r="Q30" s="39">
        <f t="shared" si="5"/>
        <v>0</v>
      </c>
      <c r="R30" s="39">
        <f t="shared" si="5"/>
        <v>0</v>
      </c>
      <c r="S30" s="39">
        <f t="shared" si="5"/>
        <v>0</v>
      </c>
      <c r="T30" s="39">
        <f t="shared" si="5"/>
        <v>0</v>
      </c>
      <c r="U30" s="39">
        <f t="shared" si="5"/>
        <v>5964570</v>
      </c>
      <c r="V30" s="39">
        <f t="shared" si="5"/>
        <v>47400244</v>
      </c>
      <c r="W30" s="39">
        <f t="shared" si="5"/>
        <v>386836505</v>
      </c>
      <c r="X30" s="39">
        <f t="shared" si="5"/>
        <v>0</v>
      </c>
      <c r="Y30" s="39">
        <f t="shared" si="5"/>
        <v>386836505</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-14367</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-14367</v>
      </c>
      <c r="X32" s="37">
        <f t="shared" si="6"/>
        <v>0</v>
      </c>
      <c r="Y32" s="37">
        <f t="shared" si="6"/>
        <v>-14367</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-14367</v>
      </c>
      <c r="O33" s="37">
        <f t="shared" si="8"/>
        <v>0</v>
      </c>
      <c r="P33" s="37">
        <f t="shared" si="8"/>
        <v>0</v>
      </c>
      <c r="Q33" s="37">
        <f t="shared" si="8"/>
        <v>0</v>
      </c>
      <c r="R33" s="37">
        <f t="shared" si="8"/>
        <v>0</v>
      </c>
      <c r="S33" s="37">
        <f t="shared" ref="S33:T33" si="9">S11+S32</f>
        <v>0</v>
      </c>
      <c r="T33" s="37">
        <f t="shared" si="9"/>
        <v>0</v>
      </c>
      <c r="U33" s="37">
        <f t="shared" si="8"/>
        <v>0</v>
      </c>
      <c r="V33" s="37">
        <f t="shared" si="8"/>
        <v>47400244</v>
      </c>
      <c r="W33" s="37">
        <f t="shared" si="8"/>
        <v>47385877</v>
      </c>
      <c r="X33" s="37">
        <f t="shared" si="8"/>
        <v>0</v>
      </c>
      <c r="Y33" s="37">
        <f t="shared" si="8"/>
        <v>47385877</v>
      </c>
    </row>
    <row r="34" spans="1:25" ht="30.75" customHeight="1" x14ac:dyDescent="0.2">
      <c r="A34" s="276" t="s">
        <v>427</v>
      </c>
      <c r="B34" s="276"/>
      <c r="C34" s="276"/>
      <c r="D34" s="276"/>
      <c r="E34" s="276"/>
      <c r="F34" s="276"/>
      <c r="G34" s="8">
        <v>27</v>
      </c>
      <c r="H34" s="39">
        <f>SUM(H21:H29)</f>
        <v>5702995</v>
      </c>
      <c r="I34" s="39">
        <f t="shared" ref="I34:Y34" si="10">SUM(I21:I29)</f>
        <v>-7181073</v>
      </c>
      <c r="J34" s="39">
        <f t="shared" si="10"/>
        <v>1314479</v>
      </c>
      <c r="K34" s="39">
        <f t="shared" si="10"/>
        <v>0</v>
      </c>
      <c r="L34" s="39">
        <f t="shared" si="10"/>
        <v>1295161</v>
      </c>
      <c r="M34" s="39">
        <f t="shared" si="10"/>
        <v>0</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-25344276</v>
      </c>
      <c r="V34" s="39">
        <f t="shared" si="10"/>
        <v>0</v>
      </c>
      <c r="W34" s="39">
        <f t="shared" si="10"/>
        <v>-20695949</v>
      </c>
      <c r="X34" s="39">
        <f t="shared" si="10"/>
        <v>0</v>
      </c>
      <c r="Y34" s="39">
        <f t="shared" si="10"/>
        <v>-20695949</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213600090</v>
      </c>
      <c r="I36" s="36">
        <v>17178956</v>
      </c>
      <c r="J36" s="36">
        <v>10049070</v>
      </c>
      <c r="K36" s="36">
        <v>19590484</v>
      </c>
      <c r="L36" s="36">
        <v>6928901</v>
      </c>
      <c r="M36" s="36">
        <v>0</v>
      </c>
      <c r="N36" s="36">
        <v>79981992</v>
      </c>
      <c r="O36" s="36">
        <v>0</v>
      </c>
      <c r="P36" s="36">
        <v>0</v>
      </c>
      <c r="Q36" s="36">
        <v>0</v>
      </c>
      <c r="R36" s="36">
        <v>0</v>
      </c>
      <c r="S36" s="36">
        <v>0</v>
      </c>
      <c r="T36" s="36">
        <v>0</v>
      </c>
      <c r="U36" s="36">
        <v>53364814</v>
      </c>
      <c r="V36" s="36">
        <v>0</v>
      </c>
      <c r="W36" s="40">
        <f>H36+I36+J36+K36-L36+M36+N36+O36+P36+Q36+R36+U36+V36+S36+T36</f>
        <v>386836505</v>
      </c>
      <c r="X36" s="36">
        <v>0</v>
      </c>
      <c r="Y36" s="40">
        <f t="shared" ref="Y36:Y38" si="12">W36+X36</f>
        <v>386836505</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213600090</v>
      </c>
      <c r="I39" s="37">
        <f t="shared" ref="I39:Y39" si="14">I36+I37+I38</f>
        <v>17178956</v>
      </c>
      <c r="J39" s="37">
        <f t="shared" si="14"/>
        <v>10049070</v>
      </c>
      <c r="K39" s="37">
        <f t="shared" si="14"/>
        <v>19590484</v>
      </c>
      <c r="L39" s="37">
        <f t="shared" si="14"/>
        <v>6928901</v>
      </c>
      <c r="M39" s="37">
        <f t="shared" si="14"/>
        <v>0</v>
      </c>
      <c r="N39" s="37">
        <f t="shared" si="14"/>
        <v>79981992</v>
      </c>
      <c r="O39" s="37">
        <f t="shared" si="14"/>
        <v>0</v>
      </c>
      <c r="P39" s="37">
        <f t="shared" si="14"/>
        <v>0</v>
      </c>
      <c r="Q39" s="37">
        <f t="shared" si="14"/>
        <v>0</v>
      </c>
      <c r="R39" s="37">
        <f t="shared" si="14"/>
        <v>0</v>
      </c>
      <c r="S39" s="37">
        <f t="shared" si="14"/>
        <v>0</v>
      </c>
      <c r="T39" s="37">
        <f t="shared" si="14"/>
        <v>0</v>
      </c>
      <c r="U39" s="37">
        <f t="shared" si="14"/>
        <v>53364814</v>
      </c>
      <c r="V39" s="37">
        <f t="shared" si="14"/>
        <v>0</v>
      </c>
      <c r="W39" s="37">
        <f t="shared" si="14"/>
        <v>386836505</v>
      </c>
      <c r="X39" s="37">
        <f t="shared" si="14"/>
        <v>0</v>
      </c>
      <c r="Y39" s="37">
        <f t="shared" si="14"/>
        <v>386836505</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21043459</v>
      </c>
      <c r="W40" s="40">
        <f t="shared" ref="W40:W58" si="15">H40+I40+J40+K40-L40+M40+N40+O40+P40+Q40+R40+U40+V40+S40+T40</f>
        <v>21043459</v>
      </c>
      <c r="X40" s="36">
        <v>0</v>
      </c>
      <c r="Y40" s="40">
        <f t="shared" ref="Y40:Y58" si="16">W40+X40</f>
        <v>21043459</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v>113691</v>
      </c>
      <c r="J50" s="36">
        <v>0</v>
      </c>
      <c r="K50" s="36">
        <v>0</v>
      </c>
      <c r="L50" s="36">
        <v>0</v>
      </c>
      <c r="M50" s="36">
        <v>0</v>
      </c>
      <c r="N50" s="36">
        <v>0</v>
      </c>
      <c r="O50" s="36">
        <v>0</v>
      </c>
      <c r="P50" s="36">
        <v>0</v>
      </c>
      <c r="Q50" s="36">
        <v>0</v>
      </c>
      <c r="R50" s="36">
        <v>0</v>
      </c>
      <c r="S50" s="36">
        <v>0</v>
      </c>
      <c r="T50" s="36">
        <v>0</v>
      </c>
      <c r="U50" s="36">
        <v>0</v>
      </c>
      <c r="V50" s="36">
        <v>0</v>
      </c>
      <c r="W50" s="40">
        <f t="shared" si="15"/>
        <v>113691</v>
      </c>
      <c r="X50" s="36">
        <v>0</v>
      </c>
      <c r="Y50" s="40">
        <f t="shared" si="16"/>
        <v>113691</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1016389</v>
      </c>
      <c r="M53" s="36">
        <v>0</v>
      </c>
      <c r="N53" s="36">
        <v>0</v>
      </c>
      <c r="O53" s="36">
        <v>0</v>
      </c>
      <c r="P53" s="36">
        <v>0</v>
      </c>
      <c r="Q53" s="36">
        <v>0</v>
      </c>
      <c r="R53" s="36">
        <v>0</v>
      </c>
      <c r="S53" s="36">
        <v>0</v>
      </c>
      <c r="T53" s="36">
        <v>0</v>
      </c>
      <c r="U53" s="36">
        <v>0</v>
      </c>
      <c r="V53" s="36">
        <v>0</v>
      </c>
      <c r="W53" s="40">
        <f t="shared" si="15"/>
        <v>-1016389</v>
      </c>
      <c r="X53" s="36">
        <v>0</v>
      </c>
      <c r="Y53" s="40">
        <f t="shared" si="16"/>
        <v>-1016389</v>
      </c>
    </row>
    <row r="54" spans="1:25" ht="12.75" customHeight="1" x14ac:dyDescent="0.2">
      <c r="A54" s="277" t="s">
        <v>421</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17292647</v>
      </c>
      <c r="J59" s="39">
        <f t="shared" si="17"/>
        <v>10049070</v>
      </c>
      <c r="K59" s="39">
        <f t="shared" si="17"/>
        <v>19590484</v>
      </c>
      <c r="L59" s="39">
        <f t="shared" si="17"/>
        <v>7945290</v>
      </c>
      <c r="M59" s="39">
        <f t="shared" si="17"/>
        <v>0</v>
      </c>
      <c r="N59" s="39">
        <f t="shared" si="17"/>
        <v>79981992</v>
      </c>
      <c r="O59" s="39">
        <f t="shared" si="17"/>
        <v>0</v>
      </c>
      <c r="P59" s="39">
        <f t="shared" si="17"/>
        <v>0</v>
      </c>
      <c r="Q59" s="39">
        <f t="shared" si="17"/>
        <v>0</v>
      </c>
      <c r="R59" s="39">
        <f t="shared" si="17"/>
        <v>0</v>
      </c>
      <c r="S59" s="39">
        <f t="shared" si="17"/>
        <v>0</v>
      </c>
      <c r="T59" s="39">
        <f t="shared" si="17"/>
        <v>0</v>
      </c>
      <c r="U59" s="39">
        <f t="shared" si="17"/>
        <v>53364814</v>
      </c>
      <c r="V59" s="39">
        <f t="shared" si="17"/>
        <v>21043459</v>
      </c>
      <c r="W59" s="39">
        <f t="shared" si="17"/>
        <v>406977266</v>
      </c>
      <c r="X59" s="39">
        <f t="shared" si="17"/>
        <v>0</v>
      </c>
      <c r="Y59" s="39">
        <f t="shared" si="17"/>
        <v>406977266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21043459</v>
      </c>
      <c r="W62" s="40">
        <f t="shared" si="20"/>
        <v>21043459</v>
      </c>
      <c r="X62" s="40">
        <f t="shared" si="20"/>
        <v>0</v>
      </c>
      <c r="Y62" s="40">
        <f t="shared" si="20"/>
        <v>21043459</v>
      </c>
    </row>
    <row r="63" spans="1:25" ht="29.25" customHeight="1" x14ac:dyDescent="0.2">
      <c r="A63" s="276" t="s">
        <v>434</v>
      </c>
      <c r="B63" s="276"/>
      <c r="C63" s="276"/>
      <c r="D63" s="276"/>
      <c r="E63" s="276"/>
      <c r="F63" s="276"/>
      <c r="G63" s="8">
        <v>54</v>
      </c>
      <c r="H63" s="41">
        <f>SUM(H50:H58)</f>
        <v>0</v>
      </c>
      <c r="I63" s="41">
        <f t="shared" ref="I63:Y63" si="22">SUM(I50:I58)</f>
        <v>113691</v>
      </c>
      <c r="J63" s="41">
        <f t="shared" si="22"/>
        <v>0</v>
      </c>
      <c r="K63" s="41">
        <f t="shared" si="22"/>
        <v>0</v>
      </c>
      <c r="L63" s="41">
        <f t="shared" si="22"/>
        <v>1016389</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0</v>
      </c>
      <c r="V63" s="41">
        <f t="shared" si="22"/>
        <v>0</v>
      </c>
      <c r="W63" s="41">
        <f t="shared" si="22"/>
        <v>-902698</v>
      </c>
      <c r="X63" s="41">
        <f t="shared" si="22"/>
        <v>0</v>
      </c>
      <c r="Y63" s="41">
        <f t="shared" si="22"/>
        <v>-902698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activeCell="U10" sqref="U10"/>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466</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8" customHeight="1" x14ac:dyDescent="0.2">
      <c r="A28" s="303"/>
      <c r="B28" s="303"/>
      <c r="C28" s="303"/>
      <c r="D28" s="303"/>
      <c r="E28" s="303"/>
      <c r="F28" s="303"/>
      <c r="G28" s="303"/>
      <c r="H28" s="303"/>
      <c r="I28" s="303"/>
    </row>
    <row r="29" spans="1:9" ht="162"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4.75"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18.7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11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2024-04-23T11:38:01Z</cp:lastPrinted>
  <dcterms:created xsi:type="dcterms:W3CDTF">2008-10-17T11:51:54Z</dcterms:created>
  <dcterms:modified xsi:type="dcterms:W3CDTF">2024-04-23T11:38:08Z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