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12.2023\V4 1-12.2023\GRUPA TFI NEREVIDIRANO 1-12.2023\ZA SLANJE v4\"/>
    </mc:Choice>
  </mc:AlternateContent>
  <xr:revisionPtr revIDLastSave="0" documentId="13_ncr:1_{9F5C07CA-6D03-4234-A72E-3B7133839210}"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2" i="26" l="1"/>
  <c r="J112" i="26"/>
  <c r="K99" i="26"/>
  <c r="J99" i="26"/>
  <c r="U50" i="22" l="1"/>
  <c r="I83" i="18"/>
  <c r="I50" i="22"/>
  <c r="J57" i="22" l="1"/>
  <c r="U7" i="22"/>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<sst xmlns="http://schemas.openxmlformats.org/spreadsheetml/2006/main" count="549" uniqueCount="481">
  <si>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</si>
  <si>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</si>
  <si>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</si>
  <si>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</si>
  <si>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</si>
  <si>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</si>
  <si>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</si>
  <si>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</si>
  <si>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</si>
  <si>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</si>
  <si>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</si>
  <si>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</si>
  <si>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</si>
  <si>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</si>
  <si>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</si>
  <si>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</si>
  <si>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</si>
  <si>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</si>
  <si>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</si>
  <si>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</si>
  <si>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</si>
  <si>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</si>
  <si>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</si>
  <si>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</si>
  <si>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</si>
  <si>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</si>
  <si>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</si>
  <si>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</si>
  <si>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</si>
  <si>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</si>
  <si>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</si>
  <si>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</si>
  <si>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</si>
  <si>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</si>
  <si>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</si>
  <si>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</si>
  <si>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</si>
  <si>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</si>
  <si>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</si>
  <si>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</si>
  <si>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</si>
  <si>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</si>
  <si>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</si>
  <si>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</si>
  <si>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</si>
  <si>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</si>
  <si>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</si>
  <si>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</si>
  <si>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</si>
  <si>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</si>
  <si>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</si>
  <si>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</si>
  <si>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</si>
  <si>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</si>
  <si>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</si>
  <si>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</si>
  <si>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</si>
  <si>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</si>
  <si>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</si>
  <si>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</si>
  <si>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</si>
  <si>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</si>
  <si>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</si>
  <si>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</si>
  <si>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</si>
  <si>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</si>
  <si>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</si>
  <si>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</si>
  <si>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</si>
  <si>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</si>
  <si>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</si>
  <si>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</si>
  <si>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</si>
  <si>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</si>
  <si>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</si>
  <si>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</si>
  <si>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</si>
  <si>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</si>
  <si>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</si>
  <si>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</si>
  <si>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</si>
  <si>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</si>
  <si>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</si>
  <si>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</si>
  <si>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</si>
  <si>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</si>
  <si>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</si>
  <si>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</si>
  <si>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</si>
  <si>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</si>
  <si>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</si>
  <si>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</si>
  <si>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</si>
  <si>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</si>
  <si>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</si>
  <si>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</si>
  <si>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</si>
  <si>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</si>
  <si>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</si>
  <si>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</si>
  <si>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</si>
  <si>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</si>
  <si>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</si>
  <si>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</si>
  <si>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</si>
  <si>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</si>
  <si>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</si>
  <si>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</si>
  <si>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</si>
  <si>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</si>
  <si>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</si>
  <si>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</si>
  <si>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</si>
  <si>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</si>
  <si>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</si>
  <si>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</si>
  <si>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</si>
  <si>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</si>
  <si>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</si>
  <si>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</si>
  <si>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</si>
  <si>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</si>
  <si>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</si>
  <si>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</si>
  <si>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</si>
  <si>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</si>
  <si>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</si>
  <si>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</si>
  <si>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</si>
  <si>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</si>
  <si>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</si>
  <si>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</si>
  <si>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</si>
  <si>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</si>
  <si>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</si>
  <si>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</si>
  <si>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</si>
  <si>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</si>
  <si>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</si>
  <si>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</si>
  <si>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</si>
  <si>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</si>
  <si>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</si>
  <si>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</si>
  <si>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</si>
  <si>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</si>
  <si>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</si>
  <si>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</si>
  <si>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</si>
  <si>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</si>
  <si>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</si>
  <si>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</si>
  <si>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</si>
  <si>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</si>
  <si>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</si>
  <si>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</si>
  <si>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</si>
  <si>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</si>
  <si>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</si>
  <si>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</si>
  <si>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</si>
  <si>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</si>
  <si>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</si>
  <si>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</si>
  <si>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</si>
  <si>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</si>
  <si>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</si>
  <si>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</si>
  <si>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</si>
  <si>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</si>
  <si>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</si>
  <si>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</si>
  <si>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</si>
  <si>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</si>
  <si>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</si>
  <si>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</si>
  <si>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</si>
  <si>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</si>
  <si>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</si>
  <si>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</si>
  <si>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</si>
  <si>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</si>
  <si>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</si>
  <si>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</si>
  <si>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</si>
  <si>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</si>
  <si>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</si>
  <si>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</si>
  <si>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</si>
  <si>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</si>
  <si>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</si>
  <si>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</si>
  <si>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</si>
  <si>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</si>
  <si>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</si>
  <si>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</si>
  <si>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</si>
  <si>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</si>
  <si>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</si>
  <si>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</si>
  <si>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</si>
  <si>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</si>
  <si>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</si>
  <si>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</si>
  <si>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</si>
  <si>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</si>
  <si>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</si>
  <si>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</si>
  <si>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</si>
  <si>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</si>
  <si>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</si>
  <si>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</si>
  <si>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</si>
  <si>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</si>
  <si>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</si>
  <si>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</si>
  <si>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</si>
  <si>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</si>
  <si>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</si>
  <si>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</si>
  <si>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</si>
  <si>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</si>
  <si>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</si>
  <si>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</si>
  <si>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</si>
  <si>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</si>
  <si>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</si>
  <si>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</si>
  <si>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</si>
  <si>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</si>
  <si>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</si>
  <si>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</si>
  <si>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</si>
  <si>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</si>
  <si>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</si>
  <si>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</si>
  <si>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</si>
  <si>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</si>
  <si>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</si>
  <si>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</si>
  <si>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</si>
  <si>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</si>
  <si>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</si>
  <si>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</si>
  <si>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</si>
  <si>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</si>
  <si>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</si>
  <si>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</si>
  <si>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</si>
  <si>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</si>
  <si>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</si>
  <si>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</si>
  <si>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</si>
  <si>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</si>
  <si>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</si>
  <si>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</si>
  <si>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</si>
  <si>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</si>
  <si>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</si>
  <si>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</si>
  <si>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</si>
  <si>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</si>
  <si>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</si>
  <si>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</si>
  <si>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</si>
  <si>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</si>
  <si>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</si>
  <si>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</si>
  <si>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</si>
  <si>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</si>
  <si>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</si>
  <si>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</si>
  <si>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</si>
  <si>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</si>
  <si>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</si>
  <si>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</si>
  <si>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</si>
  <si>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</si>
  <si>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</si>
  <si>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</si>
  <si>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</si>
  <si>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</si>
  <si>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</si>
  <si>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</si>
  <si>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</si>
  <si>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</si>
  <si>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</si>
  <si>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</si>
  <si>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</si>
  <si>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</si>
  <si>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</si>
  <si>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</si>
  <si>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</si>
  <si>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</si>
  <si>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</si>
  <si>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</si>
  <si>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</si>
  <si>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</si>
  <si>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</si>
  <si>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</si>
  <si>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</si>
  <si>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</si>
  <si>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</si>
  <si>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</si>
  <si>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</si>
  <si>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</si>
  <si>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</si>
  <si>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</si>
  <si>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</si>
  <si>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</si>
  <si>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</si>
  <si>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</si>
  <si>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</si>
  <si>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</si>
  <si>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</si>
  <si>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</si>
  <si>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</si>
  <si>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</si>
  <si>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</si>
  <si>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</si>
  <si>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</si>
  <si>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</si>
  <si>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</si>
  <si>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</si>
  <si>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</si>
  <si>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</si>
  <si>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</si>
  <si>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</si>
  <si>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</si>
  <si>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</si>
  <si>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</si>
  <si>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</si>
  <si>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</si>
  <si>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</si>
  <si>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</si>
  <si>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</si>
  <si>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</si>
  <si>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</si>
  <si>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</si>
  <si>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</si>
  <si>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</si>
  <si>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</si>
  <si>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</si>
  <si>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</si>
  <si>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</si>
  <si>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</si>
  <si>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</si>
  <si>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</si>
  <si>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</si>
  <si>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</si>
  <si>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</si>
  <si>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</si>
  <si>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</si>
  <si>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</si>
  <si>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</si>
  <si>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</si>
  <si>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</si>
  <si>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</si>
  <si>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</si>
  <si>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</si>
  <si>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</si>
  <si>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</si>
  <si>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</si>
  <si>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</si>
  <si>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</si>
  <si>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</si>
  <si>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</si>
  <si>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</si>
  <si>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</si>
  <si>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</si>
  <si>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</si>
  <si>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</si>
  <si>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</si>
  <si>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</si>
  <si>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</si>
  <si>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</si>
  <si>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</si>
  <si>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</si>
  <si>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</si>
  <si>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</si>
  <si>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</si>
  <si>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</si>
  <si>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</si>
  <si>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</si>
  <si>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</si>
  <si>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</si>
  <si>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</si>
  <si>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</si>
  <si>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</si>
  <si>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</si>
  <si>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</si>
  <si>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</si>
  <si>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</si>
  <si>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</si>
  <si>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</si>
  <si>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</si>
  <si>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</si>
  <si>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</si>
  <si>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</si>
  <si>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</si>
  <si>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</si>
  <si>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</si>
  <si>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</si>
  <si>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</si>
  <si>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</si>
  <si>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</si>
  <si>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</si>
  <si>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</si>
  <si>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</si>
  <si>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</si>
  <si>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</si>
  <si>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</si>
  <si>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</si>
  <si>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</si>
  <si>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</si>
  <si>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</si>
  <si>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</si>
  <si>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</si>
  <si>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</si>
  <si>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</si>
  <si>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</si>
  <si>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</si>
  <si>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</si>
  <si>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</si>
  <si>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</si>
  <si>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</si>
  <si>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</si>
  <si>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</si>
  <si>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</si>
  <si>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</si>
  <si>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</si>
  <si>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</si>
  <si>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</si>
  <si>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</si>
  <si>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</si>
  <si>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</si>
  <si>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</si>
  <si>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</si>
  <si>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</si>
  <si>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</si>
  <si>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</si>
  <si>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</si>
  <si>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</si>
  <si>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</si>
  <si>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</si>
  <si>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</si>
  <si>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</si>
  <si>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</si>
  <si>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</si>
  <si>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</si>
  <si>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</si>
  <si>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</si>
  <si>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</si>
  <si>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</si>
  <si>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</si>
  <si>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</si>
  <si>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</si>
  <si>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</si>
  <si>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</si>
  <si>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</si>
  <si>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</si>
  <si>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</si>
  <si>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</si>
  <si>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</si>
  <si>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</si>
  <si>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</si>
  <si>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</si>
  <si>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</si>
  <si>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</si>
  <si>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</si>
  <si>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048 651 200</t>
  </si>
  <si>
    <t>Ernst &amp; Young d.o.o.</t>
  </si>
  <si>
    <t>Berislav Horvat</t>
  </si>
  <si>
    <t>Obveznik: PODRAVKA prehrambena industrija d.d., KOPRIVNICA</t>
  </si>
  <si>
    <t> 31.12.2023</t>
  </si>
  <si>
    <t xml:space="preserve">stanje na dan 31.12.2023 </t>
  </si>
  <si>
    <t>u razdoblju 01.01.2023 do 31.12.2023</t>
  </si>
  <si>
    <t>u razdoblju 01.01.2023. do 31.12.2023.</t>
  </si>
  <si>
    <t>Peroš Senka</t>
  </si>
  <si>
    <t>senka.peros@podravka.hr</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</si>
  <si>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01.01.2023. - 31.12.2023.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Sukladno Zakonu o uvođenju eura kao službene valute u Republici Hrvatskoj s 01.01.2023. godine Grupa je prilagodila izvještavanje podataka objavljenih u prethodnim razdobljima na način da je prethodno objavljene podatke u kunama preračunala u eure uz primjenu fiksnog tečaja konverzije 1 euro = 7,5345 kuna sukladno pravilima za preračunavanje i zaokruživanje iz navedenog Zakona.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prosinac 2023. - nerevidirano), koji su istovremeno s ovim dokumentom objavljeni na internetskim stranicama burze, HANFE i Izdavatelja. 
b) Bilješke uz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uz dopunu vezanu za računovodstvo zaštite.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31.12.2023. iznosi 7.372 tisuće eura (2022.: 5.748 tisuća eura), dok se obveze za kamate po kreditima iskazuju unutar pozicije Ostale kratkoročne obveze te na 31.12.2023. iznose 16 tisuća eura (2022.: 36 tisuća eura).
Troškovi zaposlenika u razdoblju 01. - 12.2023. iznose 155.993 tisuće eura (01. - 12.2022.: 149.152 tisuće eura) od čega neto plaće iznose 80.903 tisuće eura (01. - 12.2022.: 78.783 tisuće eura), ostali troškovi zaposlenika (koji se u najvećoj mjeri odnose na neoporezive materijalne primitke) iznose 26.941 tisuću eura (01. - 12.2022.: 25.556 tisuća eura), porezi i doprinosi iz plaća iznose 31.565 tisuća eura (01. - 12.2022.: 29.241 tisuću eura), a doprinosi na plaće iznose 16.584 tisuće eura (01. - 12.2022.: 15.572 tisuće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Grupa ima potencijalne obveze po danim garancijama i jamstvima koje nisu priznate u konsolidiranom izvještaju o financijskom položaju. Na dan 31.12.2023. dane garancije i jamstva iznose 3.596 tisuća eura (2022.: 3.131 tisuća eura).  Prema procijeni Uprave Grupe na dan 31.12.2023. ne postoji značajna vjerojatnost nastanka navedenih obveza za Grupu. 
Na dan 31.12.2023. godine izvanbilančni zapisi iznose 19.637 tisuća eura (2022.: 16.307 tisuća eura).
4. Grupa je u razdoblju 01. - 12.2023. godine imala negativan utjecaj kretanja tečajnih razlika po kupcima i dobavljačima te kamatama po kupcima u iznosu od 1.105 tisuća eura iskazanih u okviru pozicije ostali poslovni rashodi (izvan grupe) (01. - 12.2022.: 896 tisuća eura) .
Grupa je u razdoblju 01. - 12.2023. godine ostvarila dobitke od prodaje i rashoda materijalne i nematerijalne imovine u iznosu od 703 tisuće eura (01. - 12.2022.: 13.790 tisuća eura), dobitke od prodaje imovine s pravom korištenja u iznosu od 56 tisuća eura (01. - 12.2022.: 32 tisuće eura) te dobitke od prodaje imovine namijenjene prodaji u iznosu od 54 tisuća eura (01. - 12.2022.: 988 tisuće eura) iskazane u okviru pozicije ostali poslovni prihodi (izvan grupe).
Grupa je u razdoblju 01. - 12.2023. ostvarila gubitke od umanjenja vrijednosti nematerijalne imovine u iznosu od 783 tisuća eura (01. - 12.2022.: 981 tisuća eura), te gubitke od umanjenja vrijednosti nekretnina, postrojenja i opreme u iznosu od 86 tisuća kuna (01. - 12.2022.: 8 tisuća eura) iskazanih u okviru pozicije vrijednosna usklađenja dugotrajne imovine osim financijske imovine.
5. Dugovanja Grupe koja dospijevaju nakon više od 5 godina odnose se na obveze po najmu u iznosu od 2.240 tisuća eura (2022.: 2.144 tisuća eura).
Građevinski objekti, zemljište i oprema Grupe neto knjigovodstvene vrijednosti 41.767 tisuća eura (2022.: 43.961 tisuću eura) založeni su kao garancija za kreditne obveze Grupe. 
6. Prosječan broj zaposlenih Grupe u razdoblju 01. - 12.2023. godine iznosi 6.232 zaposlenika (01. - 12.2022.: 6.465 zaposlenika).					
7. U razdoblju 01. - 12.2023. Grupa je od ukupnog troška plaća u svrhu vlastitog razvoja kapitalizirala 71 tisuća eura troška ljudskog rada (01. - 12.2022.: 71 tisuća eura) od čega neto plaće iznose 49 tisuća eura (01. - 12.2022.: 47 tisuća eura),  doprinosi iz plaća iznose 12 tisuća eura (01. - 12.2022.: 12 tisuća eura), doprinosi na plaće iznose 8 tisuća eura (01. - 12.2022.: 9 tisuća eura), a porez iznosi 2 tisuće eura (01. - 12.2022.: 3 tisuće eura).
8. Stanje odgođene porezne imovine na 31.12.2023. iznosi 25.385 tisuća eura (2022.: 16.962 tisuće eura). Tijekom 2023. godine odgođena porezna imovina ukupno je povećana za iznos od 8.423 tisuće eura (tijekom 2022.: smanjenje za 2.960 tisuća eura), a što je rezultat povećanja odgođene porezne imovine s osnova porezne olakšice u iznosu od 8.637 tisuća eura.
Stanje odgođene porezne obveze na dan 31.12.2023. iznosi 4.352 tisuća eura (2022.: 4.166 tisuća eura).
Za detalje vidjeti bilješku 15 uz revidirane financijske izvještaje.
9. Grupa nema sudjelujućih interesa.										
10. Grupa ima upisani temeljni kapital koji se sastoji od 7.120.003 dionice nominalne vrijednosti 30,00 eura. Radi usklađenja temeljnog kapitala sa Zakonom o trgovačkim društvima, zbog uvođenja eura kao službene valute u Republici Hrvatskoj, temeljem Odluke Glavne skupštine od 17. svibnja 2023. godine povećana je nominalna vrijednost dionice sa 29,20 eura na 30,00 eura.
11. U prethodnim godinama Grupa je dodjeljivala opcije na kupnju dionica Podravke d.d. rukovodstvu. Cijena iskorištenja odobrene opcije jednaka je prosječnoj ponderiranoj cijeni dionice Podravke d.d. ostvarenoj na Zagrebačkoj burzi u godini u kojoj je opcija dodijeljena. Na dan 31.12.2023. godine broj preostalih dodijeljenih opcija je 80.300 (2022: 142.772). Na razini Grupe postoje dugoročni planovi dodjele dionica ključnom rukovodstvu Grupe za razdoblje 2022. do 2024. godine. Sukladno navedenom, u razdoblju 01. - 12.2023.  godine iskorišteno je ukupno 1.883 dionice.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31.12.2023.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prosinac 2023.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</si>
</sst>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C56" sqref="C56:J56"/>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44927</v>
      </c>
      <c r="F4" s="184"/>
      <c r="G4" s="89" t="s">
        <v>0</v>
      </c>
      <c r="H4" s="183" t="s">
        <v>474</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4</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456</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457</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6163</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336</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t="s">
        <v>458</v>
      </c>
      <c r="B37" s="156"/>
      <c r="C37" s="156"/>
      <c r="D37" s="156"/>
      <c r="E37" s="155" t="s">
        <v>464</v>
      </c>
      <c r="F37" s="156"/>
      <c r="G37" s="156"/>
      <c r="H37" s="156"/>
      <c r="I37" s="157"/>
      <c r="J37" s="79">
        <v>3805140</v>
      </c>
    </row>
    <row r="38" spans="1:10" x14ac:dyDescent="0.25">
      <c r="A38" s="103"/>
      <c r="B38" s="80"/>
      <c r="C38" s="110"/>
      <c r="D38" s="158"/>
      <c r="E38" s="158"/>
      <c r="F38" s="158"/>
      <c r="G38" s="158"/>
      <c r="H38" s="158"/>
      <c r="I38" s="158"/>
      <c r="J38" s="105"/>
    </row>
    <row r="39" spans="1:10" x14ac:dyDescent="0.25">
      <c r="A39" s="155" t="s">
        <v>459</v>
      </c>
      <c r="B39" s="156"/>
      <c r="C39" s="156"/>
      <c r="D39" s="157"/>
      <c r="E39" s="155" t="s">
        <v>465</v>
      </c>
      <c r="F39" s="156"/>
      <c r="G39" s="156"/>
      <c r="H39" s="156"/>
      <c r="I39" s="157"/>
      <c r="J39" s="47">
        <v>5391814000</v>
      </c>
    </row>
    <row r="40" spans="1:10" x14ac:dyDescent="0.25">
      <c r="A40" s="103"/>
      <c r="B40" s="80"/>
      <c r="C40" s="110"/>
      <c r="D40" s="119"/>
      <c r="E40" s="158"/>
      <c r="F40" s="158"/>
      <c r="G40" s="158"/>
      <c r="H40" s="158"/>
      <c r="I40" s="104"/>
      <c r="J40" s="105"/>
    </row>
    <row r="41" spans="1:10" x14ac:dyDescent="0.25">
      <c r="A41" s="155" t="s">
        <v>460</v>
      </c>
      <c r="B41" s="156"/>
      <c r="C41" s="156"/>
      <c r="D41" s="157"/>
      <c r="E41" s="155" t="s">
        <v>466</v>
      </c>
      <c r="F41" s="156"/>
      <c r="G41" s="156"/>
      <c r="H41" s="156"/>
      <c r="I41" s="157"/>
      <c r="J41" s="47">
        <v>20188537</v>
      </c>
    </row>
    <row r="42" spans="1:10" x14ac:dyDescent="0.25">
      <c r="A42" s="103"/>
      <c r="B42" s="80"/>
      <c r="C42" s="110"/>
      <c r="D42" s="119"/>
      <c r="E42" s="158"/>
      <c r="F42" s="158"/>
      <c r="G42" s="158"/>
      <c r="H42" s="158"/>
      <c r="I42" s="104"/>
      <c r="J42" s="105"/>
    </row>
    <row r="43" spans="1:10" x14ac:dyDescent="0.25">
      <c r="A43" s="155" t="s">
        <v>461</v>
      </c>
      <c r="B43" s="156"/>
      <c r="C43" s="156"/>
      <c r="D43" s="157"/>
      <c r="E43" s="155" t="s">
        <v>467</v>
      </c>
      <c r="F43" s="156"/>
      <c r="G43" s="156"/>
      <c r="H43" s="156"/>
      <c r="I43" s="157"/>
      <c r="J43" s="47">
        <v>5981449907</v>
      </c>
    </row>
    <row r="44" spans="1:10" x14ac:dyDescent="0.25">
      <c r="A44" s="120"/>
      <c r="B44" s="110"/>
      <c r="C44" s="153"/>
      <c r="D44" s="153"/>
      <c r="E44" s="139"/>
      <c r="F44" s="139"/>
      <c r="G44" s="153"/>
      <c r="H44" s="153"/>
      <c r="I44" s="153"/>
      <c r="J44" s="105"/>
    </row>
    <row r="45" spans="1:10" x14ac:dyDescent="0.25">
      <c r="A45" s="155" t="s">
        <v>462</v>
      </c>
      <c r="B45" s="156"/>
      <c r="C45" s="156"/>
      <c r="D45" s="157"/>
      <c r="E45" s="155" t="s">
        <v>468</v>
      </c>
      <c r="F45" s="156"/>
      <c r="G45" s="156"/>
      <c r="H45" s="156"/>
      <c r="I45" s="157"/>
      <c r="J45" s="47">
        <v>3042510487</v>
      </c>
    </row>
    <row r="46" spans="1:10" x14ac:dyDescent="0.25">
      <c r="A46" s="120"/>
      <c r="B46" s="110"/>
      <c r="C46" s="110"/>
      <c r="D46" s="80"/>
      <c r="E46" s="139"/>
      <c r="F46" s="139"/>
      <c r="G46" s="153"/>
      <c r="H46" s="153"/>
      <c r="I46" s="80"/>
      <c r="J46" s="105"/>
    </row>
    <row r="47" spans="1:10" x14ac:dyDescent="0.25">
      <c r="A47" s="155" t="s">
        <v>463</v>
      </c>
      <c r="B47" s="156"/>
      <c r="C47" s="156"/>
      <c r="D47" s="157"/>
      <c r="E47" s="155" t="s">
        <v>469</v>
      </c>
      <c r="F47" s="156"/>
      <c r="G47" s="156"/>
      <c r="H47" s="156"/>
      <c r="I47" s="157"/>
      <c r="J47" s="47">
        <v>17332970</v>
      </c>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478</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470</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479</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471</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472</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20" zoomScaleNormal="120" zoomScaleSheetLayoutView="110" workbookViewId="0">
      <selection activeCell="I123" sqref="I123"/>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6" t="s">
        <v>1</v>
      </c>
      <c r="B1" s="197"/>
      <c r="C1" s="197"/>
      <c r="D1" s="197"/>
      <c r="E1" s="197"/>
      <c r="F1" s="197"/>
      <c r="G1" s="197"/>
      <c r="H1" s="197"/>
      <c r="I1" s="197"/>
    </row>
    <row r="2" spans="1:9" x14ac:dyDescent="0.2">
      <c r="A2" s="198" t="s">
        <v>475</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473</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384595052</v>
      </c>
      <c r="I9" s="126">
        <f>I10+I17+I27+I38+I43</f>
        <v>437719281</v>
      </c>
    </row>
    <row r="10" spans="1:9" ht="12.75" customHeight="1" x14ac:dyDescent="0.2">
      <c r="A10" s="193" t="s">
        <v>5</v>
      </c>
      <c r="B10" s="193"/>
      <c r="C10" s="193"/>
      <c r="D10" s="193"/>
      <c r="E10" s="193"/>
      <c r="F10" s="193"/>
      <c r="G10" s="12">
        <v>3</v>
      </c>
      <c r="H10" s="126">
        <f>H11+H12+H13+H14+H15+H16</f>
        <v>35957612</v>
      </c>
      <c r="I10" s="126">
        <f>I11+I12+I13+I14+I15+I16</f>
        <v>37215283</v>
      </c>
    </row>
    <row r="11" spans="1:9" ht="12.75" customHeight="1" x14ac:dyDescent="0.2">
      <c r="A11" s="189" t="s">
        <v>6</v>
      </c>
      <c r="B11" s="189"/>
      <c r="C11" s="189"/>
      <c r="D11" s="189"/>
      <c r="E11" s="189"/>
      <c r="F11" s="189"/>
      <c r="G11" s="11">
        <v>4</v>
      </c>
      <c r="H11" s="19">
        <v>2340596</v>
      </c>
      <c r="I11" s="19">
        <v>2065333</v>
      </c>
    </row>
    <row r="12" spans="1:9" ht="22.9" customHeight="1" x14ac:dyDescent="0.2">
      <c r="A12" s="189" t="s">
        <v>7</v>
      </c>
      <c r="B12" s="189"/>
      <c r="C12" s="189"/>
      <c r="D12" s="189"/>
      <c r="E12" s="189"/>
      <c r="F12" s="189"/>
      <c r="G12" s="11">
        <v>5</v>
      </c>
      <c r="H12" s="19">
        <v>26203801</v>
      </c>
      <c r="I12" s="19">
        <v>25409381</v>
      </c>
    </row>
    <row r="13" spans="1:9" ht="12.75" customHeight="1" x14ac:dyDescent="0.2">
      <c r="A13" s="189" t="s">
        <v>8</v>
      </c>
      <c r="B13" s="189"/>
      <c r="C13" s="189"/>
      <c r="D13" s="189"/>
      <c r="E13" s="189"/>
      <c r="F13" s="189"/>
      <c r="G13" s="11">
        <v>6</v>
      </c>
      <c r="H13" s="19">
        <v>3876349</v>
      </c>
      <c r="I13" s="19">
        <v>3776350</v>
      </c>
    </row>
    <row r="14" spans="1:9" ht="12.75" customHeight="1" x14ac:dyDescent="0.2">
      <c r="A14" s="189" t="s">
        <v>9</v>
      </c>
      <c r="B14" s="189"/>
      <c r="C14" s="189"/>
      <c r="D14" s="189"/>
      <c r="E14" s="189"/>
      <c r="F14" s="189"/>
      <c r="G14" s="11">
        <v>7</v>
      </c>
      <c r="H14" s="19">
        <v>489585</v>
      </c>
      <c r="I14" s="19">
        <v>476552</v>
      </c>
    </row>
    <row r="15" spans="1:9" ht="12.75" customHeight="1" x14ac:dyDescent="0.2">
      <c r="A15" s="189" t="s">
        <v>10</v>
      </c>
      <c r="B15" s="189"/>
      <c r="C15" s="189"/>
      <c r="D15" s="189"/>
      <c r="E15" s="189"/>
      <c r="F15" s="189"/>
      <c r="G15" s="11">
        <v>8</v>
      </c>
      <c r="H15" s="19">
        <v>3047281</v>
      </c>
      <c r="I15" s="19">
        <v>5487667</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325947161</v>
      </c>
      <c r="I17" s="126">
        <f>I18+I19+I20+I21+I22+I23+I24+I25+I26</f>
        <v>369384323</v>
      </c>
    </row>
    <row r="18" spans="1:9" ht="12.75" customHeight="1" x14ac:dyDescent="0.2">
      <c r="A18" s="189" t="s">
        <v>13</v>
      </c>
      <c r="B18" s="189"/>
      <c r="C18" s="189"/>
      <c r="D18" s="189"/>
      <c r="E18" s="189"/>
      <c r="F18" s="189"/>
      <c r="G18" s="11">
        <v>11</v>
      </c>
      <c r="H18" s="19">
        <v>28284805</v>
      </c>
      <c r="I18" s="19">
        <v>25863418</v>
      </c>
    </row>
    <row r="19" spans="1:9" ht="12.75" customHeight="1" x14ac:dyDescent="0.2">
      <c r="A19" s="189" t="s">
        <v>14</v>
      </c>
      <c r="B19" s="189"/>
      <c r="C19" s="189"/>
      <c r="D19" s="189"/>
      <c r="E19" s="189"/>
      <c r="F19" s="189"/>
      <c r="G19" s="11">
        <v>12</v>
      </c>
      <c r="H19" s="19">
        <v>122748175</v>
      </c>
      <c r="I19" s="19">
        <v>123953806</v>
      </c>
    </row>
    <row r="20" spans="1:9" ht="12.75" customHeight="1" x14ac:dyDescent="0.2">
      <c r="A20" s="189" t="s">
        <v>15</v>
      </c>
      <c r="B20" s="189"/>
      <c r="C20" s="189"/>
      <c r="D20" s="189"/>
      <c r="E20" s="189"/>
      <c r="F20" s="189"/>
      <c r="G20" s="11">
        <v>13</v>
      </c>
      <c r="H20" s="19">
        <v>123408689</v>
      </c>
      <c r="I20" s="19">
        <v>130129758</v>
      </c>
    </row>
    <row r="21" spans="1:9" ht="12.75" customHeight="1" x14ac:dyDescent="0.2">
      <c r="A21" s="189" t="s">
        <v>16</v>
      </c>
      <c r="B21" s="189"/>
      <c r="C21" s="189"/>
      <c r="D21" s="189"/>
      <c r="E21" s="189"/>
      <c r="F21" s="189"/>
      <c r="G21" s="11">
        <v>14</v>
      </c>
      <c r="H21" s="19">
        <v>17138748</v>
      </c>
      <c r="I21" s="19">
        <v>17062915</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7898450</v>
      </c>
      <c r="I23" s="19">
        <v>6264906</v>
      </c>
    </row>
    <row r="24" spans="1:9" ht="12.75" customHeight="1" x14ac:dyDescent="0.2">
      <c r="A24" s="189" t="s">
        <v>19</v>
      </c>
      <c r="B24" s="189"/>
      <c r="C24" s="189"/>
      <c r="D24" s="189"/>
      <c r="E24" s="189"/>
      <c r="F24" s="189"/>
      <c r="G24" s="11">
        <v>17</v>
      </c>
      <c r="H24" s="19">
        <v>12452582</v>
      </c>
      <c r="I24" s="19">
        <v>52290707</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14015712</v>
      </c>
      <c r="I26" s="19">
        <v>13818813</v>
      </c>
    </row>
    <row r="27" spans="1:9" ht="12.75" customHeight="1" x14ac:dyDescent="0.2">
      <c r="A27" s="193" t="s">
        <v>22</v>
      </c>
      <c r="B27" s="193"/>
      <c r="C27" s="193"/>
      <c r="D27" s="193"/>
      <c r="E27" s="193"/>
      <c r="F27" s="193"/>
      <c r="G27" s="12">
        <v>20</v>
      </c>
      <c r="H27" s="126">
        <f>SUM(H28:H37)</f>
        <v>5728109</v>
      </c>
      <c r="I27" s="126">
        <f>SUM(I28:I37)</f>
        <v>5734186</v>
      </c>
    </row>
    <row r="28" spans="1:9" ht="12.75" customHeight="1" x14ac:dyDescent="0.2">
      <c r="A28" s="189" t="s">
        <v>23</v>
      </c>
      <c r="B28" s="189"/>
      <c r="C28" s="189"/>
      <c r="D28" s="189"/>
      <c r="E28" s="189"/>
      <c r="F28" s="189"/>
      <c r="G28" s="11">
        <v>21</v>
      </c>
      <c r="H28" s="19">
        <v>0</v>
      </c>
      <c r="I28" s="19">
        <v>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707687</v>
      </c>
      <c r="I34" s="19">
        <v>707687</v>
      </c>
    </row>
    <row r="35" spans="1:9" ht="12.75" customHeight="1" x14ac:dyDescent="0.2">
      <c r="A35" s="189" t="s">
        <v>30</v>
      </c>
      <c r="B35" s="189"/>
      <c r="C35" s="189"/>
      <c r="D35" s="189"/>
      <c r="E35" s="189"/>
      <c r="F35" s="189"/>
      <c r="G35" s="11">
        <v>28</v>
      </c>
      <c r="H35" s="19">
        <v>189638</v>
      </c>
      <c r="I35" s="19">
        <v>195715</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3" t="s">
        <v>33</v>
      </c>
      <c r="B38" s="193"/>
      <c r="C38" s="193"/>
      <c r="D38" s="193"/>
      <c r="E38" s="193"/>
      <c r="F38" s="193"/>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16962170</v>
      </c>
      <c r="I43" s="19">
        <v>25385489</v>
      </c>
    </row>
    <row r="44" spans="1:9" ht="12.75" customHeight="1" x14ac:dyDescent="0.2">
      <c r="A44" s="191" t="s">
        <v>303</v>
      </c>
      <c r="B44" s="191"/>
      <c r="C44" s="191"/>
      <c r="D44" s="191"/>
      <c r="E44" s="191"/>
      <c r="F44" s="191"/>
      <c r="G44" s="12">
        <v>37</v>
      </c>
      <c r="H44" s="126">
        <f>H45+H53+H60+H70</f>
        <v>348792577</v>
      </c>
      <c r="I44" s="126">
        <f>I45+I53+I60+I70</f>
        <v>338147598</v>
      </c>
    </row>
    <row r="45" spans="1:9" ht="12.75" customHeight="1" x14ac:dyDescent="0.2">
      <c r="A45" s="193" t="s">
        <v>39</v>
      </c>
      <c r="B45" s="193"/>
      <c r="C45" s="193"/>
      <c r="D45" s="193"/>
      <c r="E45" s="193"/>
      <c r="F45" s="193"/>
      <c r="G45" s="12">
        <v>38</v>
      </c>
      <c r="H45" s="126">
        <f>SUM(H46:H52)</f>
        <v>171366033</v>
      </c>
      <c r="I45" s="126">
        <f>SUM(I46:I52)</f>
        <v>158260478</v>
      </c>
    </row>
    <row r="46" spans="1:9" ht="12.75" customHeight="1" x14ac:dyDescent="0.2">
      <c r="A46" s="189" t="s">
        <v>40</v>
      </c>
      <c r="B46" s="189"/>
      <c r="C46" s="189"/>
      <c r="D46" s="189"/>
      <c r="E46" s="189"/>
      <c r="F46" s="189"/>
      <c r="G46" s="11">
        <v>39</v>
      </c>
      <c r="H46" s="19">
        <v>79025864</v>
      </c>
      <c r="I46" s="19">
        <v>59967807</v>
      </c>
    </row>
    <row r="47" spans="1:9" ht="12.75" customHeight="1" x14ac:dyDescent="0.2">
      <c r="A47" s="189" t="s">
        <v>41</v>
      </c>
      <c r="B47" s="189"/>
      <c r="C47" s="189"/>
      <c r="D47" s="189"/>
      <c r="E47" s="189"/>
      <c r="F47" s="189"/>
      <c r="G47" s="11">
        <v>40</v>
      </c>
      <c r="H47" s="19">
        <v>6365381</v>
      </c>
      <c r="I47" s="19">
        <v>6906759</v>
      </c>
    </row>
    <row r="48" spans="1:9" ht="12.75" customHeight="1" x14ac:dyDescent="0.2">
      <c r="A48" s="189" t="s">
        <v>42</v>
      </c>
      <c r="B48" s="189"/>
      <c r="C48" s="189"/>
      <c r="D48" s="189"/>
      <c r="E48" s="189"/>
      <c r="F48" s="189"/>
      <c r="G48" s="11">
        <v>41</v>
      </c>
      <c r="H48" s="19">
        <v>64174767</v>
      </c>
      <c r="I48" s="19">
        <v>67400705</v>
      </c>
    </row>
    <row r="49" spans="1:9" ht="12.75" customHeight="1" x14ac:dyDescent="0.2">
      <c r="A49" s="189" t="s">
        <v>43</v>
      </c>
      <c r="B49" s="189"/>
      <c r="C49" s="189"/>
      <c r="D49" s="189"/>
      <c r="E49" s="189"/>
      <c r="F49" s="189"/>
      <c r="G49" s="11">
        <v>42</v>
      </c>
      <c r="H49" s="19">
        <v>17496275</v>
      </c>
      <c r="I49" s="19">
        <v>16550758</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4303746</v>
      </c>
      <c r="I51" s="19">
        <v>7434449</v>
      </c>
    </row>
    <row r="52" spans="1:9" ht="12.75" customHeight="1" x14ac:dyDescent="0.2">
      <c r="A52" s="189" t="s">
        <v>46</v>
      </c>
      <c r="B52" s="189"/>
      <c r="C52" s="189"/>
      <c r="D52" s="189"/>
      <c r="E52" s="189"/>
      <c r="F52" s="189"/>
      <c r="G52" s="11">
        <v>45</v>
      </c>
      <c r="H52" s="19">
        <v>0</v>
      </c>
      <c r="I52" s="19">
        <v>0</v>
      </c>
    </row>
    <row r="53" spans="1:9" ht="12.75" customHeight="1" x14ac:dyDescent="0.2">
      <c r="A53" s="193" t="s">
        <v>47</v>
      </c>
      <c r="B53" s="193"/>
      <c r="C53" s="193"/>
      <c r="D53" s="193"/>
      <c r="E53" s="193"/>
      <c r="F53" s="193"/>
      <c r="G53" s="12">
        <v>46</v>
      </c>
      <c r="H53" s="126">
        <f>SUM(H54:H59)</f>
        <v>115643080</v>
      </c>
      <c r="I53" s="126">
        <f>SUM(I54:I59)</f>
        <v>129277459</v>
      </c>
    </row>
    <row r="54" spans="1:9" ht="12.75" customHeight="1" x14ac:dyDescent="0.2">
      <c r="A54" s="189" t="s">
        <v>48</v>
      </c>
      <c r="B54" s="189"/>
      <c r="C54" s="189"/>
      <c r="D54" s="189"/>
      <c r="E54" s="189"/>
      <c r="F54" s="189"/>
      <c r="G54" s="11">
        <v>47</v>
      </c>
      <c r="H54" s="19">
        <v>0</v>
      </c>
      <c r="I54" s="19">
        <v>0</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109393322</v>
      </c>
      <c r="I56" s="19">
        <v>120069144</v>
      </c>
    </row>
    <row r="57" spans="1:9" ht="12.75" customHeight="1" x14ac:dyDescent="0.2">
      <c r="A57" s="189" t="s">
        <v>51</v>
      </c>
      <c r="B57" s="189"/>
      <c r="C57" s="189"/>
      <c r="D57" s="189"/>
      <c r="E57" s="189"/>
      <c r="F57" s="189"/>
      <c r="G57" s="11">
        <v>50</v>
      </c>
      <c r="H57" s="19">
        <v>209303</v>
      </c>
      <c r="I57" s="19">
        <v>170418</v>
      </c>
    </row>
    <row r="58" spans="1:9" ht="12.75" customHeight="1" x14ac:dyDescent="0.2">
      <c r="A58" s="189" t="s">
        <v>52</v>
      </c>
      <c r="B58" s="189"/>
      <c r="C58" s="189"/>
      <c r="D58" s="189"/>
      <c r="E58" s="189"/>
      <c r="F58" s="189"/>
      <c r="G58" s="11">
        <v>51</v>
      </c>
      <c r="H58" s="19">
        <v>4870438</v>
      </c>
      <c r="I58" s="19">
        <v>7193824</v>
      </c>
    </row>
    <row r="59" spans="1:9" ht="12.75" customHeight="1" x14ac:dyDescent="0.2">
      <c r="A59" s="189" t="s">
        <v>53</v>
      </c>
      <c r="B59" s="189"/>
      <c r="C59" s="189"/>
      <c r="D59" s="189"/>
      <c r="E59" s="189"/>
      <c r="F59" s="189"/>
      <c r="G59" s="11">
        <v>52</v>
      </c>
      <c r="H59" s="19">
        <v>1170017</v>
      </c>
      <c r="I59" s="19">
        <v>1844073</v>
      </c>
    </row>
    <row r="60" spans="1:9" ht="12.75" customHeight="1" x14ac:dyDescent="0.2">
      <c r="A60" s="193" t="s">
        <v>54</v>
      </c>
      <c r="B60" s="193"/>
      <c r="C60" s="193"/>
      <c r="D60" s="193"/>
      <c r="E60" s="193"/>
      <c r="F60" s="193"/>
      <c r="G60" s="12">
        <v>53</v>
      </c>
      <c r="H60" s="126">
        <f>SUM(H61:H69)</f>
        <v>39870577</v>
      </c>
      <c r="I60" s="126">
        <f>SUM(I61:I69)</f>
        <v>8081613</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39778610</v>
      </c>
      <c r="I67" s="19">
        <v>8015482</v>
      </c>
    </row>
    <row r="68" spans="1:9" ht="12.75" customHeight="1" x14ac:dyDescent="0.2">
      <c r="A68" s="189" t="s">
        <v>30</v>
      </c>
      <c r="B68" s="189"/>
      <c r="C68" s="189"/>
      <c r="D68" s="189"/>
      <c r="E68" s="189"/>
      <c r="F68" s="189"/>
      <c r="G68" s="11">
        <v>61</v>
      </c>
      <c r="H68" s="19">
        <v>91967</v>
      </c>
      <c r="I68" s="19">
        <v>66131</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21912887</v>
      </c>
      <c r="I70" s="19">
        <v>42528048</v>
      </c>
    </row>
    <row r="71" spans="1:9" ht="12.75" customHeight="1" x14ac:dyDescent="0.2">
      <c r="A71" s="190" t="s">
        <v>58</v>
      </c>
      <c r="B71" s="190"/>
      <c r="C71" s="190"/>
      <c r="D71" s="190"/>
      <c r="E71" s="190"/>
      <c r="F71" s="190"/>
      <c r="G71" s="11">
        <v>64</v>
      </c>
      <c r="H71" s="19">
        <v>2834522</v>
      </c>
      <c r="I71" s="19">
        <v>2203417</v>
      </c>
    </row>
    <row r="72" spans="1:9" ht="12.75" customHeight="1" x14ac:dyDescent="0.2">
      <c r="A72" s="191" t="s">
        <v>304</v>
      </c>
      <c r="B72" s="191"/>
      <c r="C72" s="191"/>
      <c r="D72" s="191"/>
      <c r="E72" s="191"/>
      <c r="F72" s="191"/>
      <c r="G72" s="12">
        <v>65</v>
      </c>
      <c r="H72" s="126">
        <f>H8+H9+H44+H71</f>
        <v>736222151</v>
      </c>
      <c r="I72" s="126">
        <f>I8+I9+I44+I71</f>
        <v>778070296</v>
      </c>
    </row>
    <row r="73" spans="1:9" ht="12.75" customHeight="1" x14ac:dyDescent="0.2">
      <c r="A73" s="190" t="s">
        <v>59</v>
      </c>
      <c r="B73" s="190"/>
      <c r="C73" s="190"/>
      <c r="D73" s="190"/>
      <c r="E73" s="190"/>
      <c r="F73" s="190"/>
      <c r="G73" s="11">
        <v>66</v>
      </c>
      <c r="H73" s="19">
        <v>16306962</v>
      </c>
      <c r="I73" s="19">
        <v>19636755</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528605835</v>
      </c>
      <c r="I75" s="127">
        <f>I76+I77+I78+I84+I85+I91+I94+I97</f>
        <v>574991810</v>
      </c>
    </row>
    <row r="76" spans="1:9" ht="12.75" customHeight="1" x14ac:dyDescent="0.2">
      <c r="A76" s="189" t="s">
        <v>61</v>
      </c>
      <c r="B76" s="189"/>
      <c r="C76" s="189"/>
      <c r="D76" s="189"/>
      <c r="E76" s="189"/>
      <c r="F76" s="189"/>
      <c r="G76" s="11">
        <v>68</v>
      </c>
      <c r="H76" s="19">
        <v>207897095</v>
      </c>
      <c r="I76" s="19">
        <v>213600090</v>
      </c>
    </row>
    <row r="77" spans="1:9" ht="12.75" customHeight="1" x14ac:dyDescent="0.2">
      <c r="A77" s="189" t="s">
        <v>62</v>
      </c>
      <c r="B77" s="189"/>
      <c r="C77" s="189"/>
      <c r="D77" s="189"/>
      <c r="E77" s="189"/>
      <c r="F77" s="189"/>
      <c r="G77" s="11">
        <v>69</v>
      </c>
      <c r="H77" s="19">
        <v>24779968</v>
      </c>
      <c r="I77" s="19">
        <v>17479373</v>
      </c>
    </row>
    <row r="78" spans="1:9" ht="12.75" customHeight="1" x14ac:dyDescent="0.2">
      <c r="A78" s="193" t="s">
        <v>63</v>
      </c>
      <c r="B78" s="193"/>
      <c r="C78" s="193"/>
      <c r="D78" s="193"/>
      <c r="E78" s="193"/>
      <c r="F78" s="193"/>
      <c r="G78" s="12">
        <v>70</v>
      </c>
      <c r="H78" s="127">
        <f>SUM(H79:H83)</f>
        <v>158263508</v>
      </c>
      <c r="I78" s="127">
        <f>SUM(I79:I83)</f>
        <v>165214350</v>
      </c>
    </row>
    <row r="79" spans="1:9" ht="12.75" customHeight="1" x14ac:dyDescent="0.2">
      <c r="A79" s="189" t="s">
        <v>64</v>
      </c>
      <c r="B79" s="189"/>
      <c r="C79" s="189"/>
      <c r="D79" s="189"/>
      <c r="E79" s="189"/>
      <c r="F79" s="189"/>
      <c r="G79" s="11">
        <v>71</v>
      </c>
      <c r="H79" s="19">
        <v>13081637</v>
      </c>
      <c r="I79" s="19">
        <v>14396603</v>
      </c>
    </row>
    <row r="80" spans="1:9" ht="12.75" customHeight="1" x14ac:dyDescent="0.2">
      <c r="A80" s="189" t="s">
        <v>65</v>
      </c>
      <c r="B80" s="189"/>
      <c r="C80" s="189"/>
      <c r="D80" s="189"/>
      <c r="E80" s="189"/>
      <c r="F80" s="189"/>
      <c r="G80" s="11">
        <v>72</v>
      </c>
      <c r="H80" s="19">
        <v>19590484</v>
      </c>
      <c r="I80" s="19">
        <v>19590484</v>
      </c>
    </row>
    <row r="81" spans="1:11" ht="12.75" customHeight="1" x14ac:dyDescent="0.2">
      <c r="A81" s="189" t="s">
        <v>66</v>
      </c>
      <c r="B81" s="189"/>
      <c r="C81" s="189"/>
      <c r="D81" s="189"/>
      <c r="E81" s="189"/>
      <c r="F81" s="189"/>
      <c r="G81" s="11">
        <v>73</v>
      </c>
      <c r="H81" s="19">
        <v>-5633740</v>
      </c>
      <c r="I81" s="19">
        <v>-6928901</v>
      </c>
    </row>
    <row r="82" spans="1:11" ht="12.75" customHeight="1" x14ac:dyDescent="0.2">
      <c r="A82" s="189" t="s">
        <v>67</v>
      </c>
      <c r="B82" s="189"/>
      <c r="C82" s="189"/>
      <c r="D82" s="189"/>
      <c r="E82" s="189"/>
      <c r="F82" s="189"/>
      <c r="G82" s="11">
        <v>74</v>
      </c>
      <c r="H82" s="19">
        <v>9889317</v>
      </c>
      <c r="I82" s="19">
        <v>10622184</v>
      </c>
      <c r="K82" s="128"/>
    </row>
    <row r="83" spans="1:11" ht="12.75" customHeight="1" x14ac:dyDescent="0.2">
      <c r="A83" s="189" t="s">
        <v>68</v>
      </c>
      <c r="B83" s="189"/>
      <c r="C83" s="189"/>
      <c r="D83" s="189"/>
      <c r="E83" s="189"/>
      <c r="F83" s="189"/>
      <c r="G83" s="11">
        <v>75</v>
      </c>
      <c r="H83" s="19">
        <v>121335810</v>
      </c>
      <c r="I83" s="19">
        <f>127533981-1</f>
        <v>127533980</v>
      </c>
    </row>
    <row r="84" spans="1:11" ht="12.75" customHeight="1" x14ac:dyDescent="0.2">
      <c r="A84" s="192" t="s">
        <v>69</v>
      </c>
      <c r="B84" s="192"/>
      <c r="C84" s="192"/>
      <c r="D84" s="192"/>
      <c r="E84" s="192"/>
      <c r="F84" s="192"/>
      <c r="G84" s="49">
        <v>76</v>
      </c>
      <c r="H84" s="50">
        <v>0</v>
      </c>
      <c r="I84" s="50">
        <v>0</v>
      </c>
    </row>
    <row r="85" spans="1:11" ht="12.75" customHeight="1" x14ac:dyDescent="0.2">
      <c r="A85" s="193" t="s">
        <v>444</v>
      </c>
      <c r="B85" s="193"/>
      <c r="C85" s="193"/>
      <c r="D85" s="193"/>
      <c r="E85" s="193"/>
      <c r="F85" s="193"/>
      <c r="G85" s="12">
        <v>77</v>
      </c>
      <c r="H85" s="126">
        <f>H86+H87+H88+H89+H90</f>
        <v>0</v>
      </c>
      <c r="I85" s="126">
        <f>I86+I87+I88+I89+I90</f>
        <v>0</v>
      </c>
    </row>
    <row r="86" spans="1:11" ht="25.5" customHeight="1" x14ac:dyDescent="0.2">
      <c r="A86" s="189" t="s">
        <v>445</v>
      </c>
      <c r="B86" s="189"/>
      <c r="C86" s="189"/>
      <c r="D86" s="189"/>
      <c r="E86" s="189"/>
      <c r="F86" s="189"/>
      <c r="G86" s="11">
        <v>78</v>
      </c>
      <c r="H86" s="19">
        <v>0</v>
      </c>
      <c r="I86" s="19">
        <v>0</v>
      </c>
    </row>
    <row r="87" spans="1:11" ht="12.75" customHeight="1" x14ac:dyDescent="0.2">
      <c r="A87" s="189" t="s">
        <v>70</v>
      </c>
      <c r="B87" s="189"/>
      <c r="C87" s="189"/>
      <c r="D87" s="189"/>
      <c r="E87" s="189"/>
      <c r="F87" s="189"/>
      <c r="G87" s="11">
        <v>79</v>
      </c>
      <c r="H87" s="19">
        <v>0</v>
      </c>
      <c r="I87" s="19">
        <v>0</v>
      </c>
    </row>
    <row r="88" spans="1:11" ht="12.75" customHeight="1" x14ac:dyDescent="0.2">
      <c r="A88" s="189" t="s">
        <v>71</v>
      </c>
      <c r="B88" s="189"/>
      <c r="C88" s="189"/>
      <c r="D88" s="189"/>
      <c r="E88" s="189"/>
      <c r="F88" s="189"/>
      <c r="G88" s="11">
        <v>80</v>
      </c>
      <c r="H88" s="19">
        <v>0</v>
      </c>
      <c r="I88" s="19">
        <v>0</v>
      </c>
    </row>
    <row r="89" spans="1:11" ht="12.75" customHeight="1" x14ac:dyDescent="0.2">
      <c r="A89" s="189" t="s">
        <v>348</v>
      </c>
      <c r="B89" s="189"/>
      <c r="C89" s="189"/>
      <c r="D89" s="189"/>
      <c r="E89" s="189"/>
      <c r="F89" s="189"/>
      <c r="G89" s="11">
        <v>81</v>
      </c>
      <c r="H89" s="19">
        <v>0</v>
      </c>
      <c r="I89" s="19">
        <v>0</v>
      </c>
    </row>
    <row r="90" spans="1:11" ht="12.75" customHeight="1" x14ac:dyDescent="0.2">
      <c r="A90" s="189" t="s">
        <v>349</v>
      </c>
      <c r="B90" s="189"/>
      <c r="C90" s="189"/>
      <c r="D90" s="189"/>
      <c r="E90" s="189"/>
      <c r="F90" s="189"/>
      <c r="G90" s="11">
        <v>82</v>
      </c>
      <c r="H90" s="19">
        <v>0</v>
      </c>
      <c r="I90" s="19">
        <v>0</v>
      </c>
    </row>
    <row r="91" spans="1:11" ht="12.75" customHeight="1" x14ac:dyDescent="0.2">
      <c r="A91" s="193" t="s">
        <v>350</v>
      </c>
      <c r="B91" s="193"/>
      <c r="C91" s="193"/>
      <c r="D91" s="193"/>
      <c r="E91" s="193"/>
      <c r="F91" s="193"/>
      <c r="G91" s="12">
        <v>83</v>
      </c>
      <c r="H91" s="126">
        <f>H92-H93</f>
        <v>79182882</v>
      </c>
      <c r="I91" s="126">
        <f>I92-I93</f>
        <v>101694073</v>
      </c>
    </row>
    <row r="92" spans="1:11" ht="12.75" customHeight="1" x14ac:dyDescent="0.2">
      <c r="A92" s="189" t="s">
        <v>72</v>
      </c>
      <c r="B92" s="189"/>
      <c r="C92" s="189"/>
      <c r="D92" s="189"/>
      <c r="E92" s="189"/>
      <c r="F92" s="189"/>
      <c r="G92" s="11">
        <v>84</v>
      </c>
      <c r="H92" s="19">
        <v>79182882</v>
      </c>
      <c r="I92" s="19">
        <v>101694073</v>
      </c>
    </row>
    <row r="93" spans="1:11" ht="12.75" customHeight="1" x14ac:dyDescent="0.2">
      <c r="A93" s="189" t="s">
        <v>73</v>
      </c>
      <c r="B93" s="189"/>
      <c r="C93" s="189"/>
      <c r="D93" s="189"/>
      <c r="E93" s="189"/>
      <c r="F93" s="189"/>
      <c r="G93" s="11">
        <v>85</v>
      </c>
      <c r="H93" s="19">
        <v>0</v>
      </c>
      <c r="I93" s="19">
        <v>0</v>
      </c>
    </row>
    <row r="94" spans="1:11" ht="12.75" customHeight="1" x14ac:dyDescent="0.2">
      <c r="A94" s="193" t="s">
        <v>351</v>
      </c>
      <c r="B94" s="193"/>
      <c r="C94" s="193"/>
      <c r="D94" s="193"/>
      <c r="E94" s="193"/>
      <c r="F94" s="193"/>
      <c r="G94" s="12">
        <v>86</v>
      </c>
      <c r="H94" s="126">
        <f>H95-H96</f>
        <v>49058434</v>
      </c>
      <c r="I94" s="126">
        <f>I95-I96</f>
        <v>66361739</v>
      </c>
    </row>
    <row r="95" spans="1:11" ht="12.75" customHeight="1" x14ac:dyDescent="0.2">
      <c r="A95" s="189" t="s">
        <v>74</v>
      </c>
      <c r="B95" s="189"/>
      <c r="C95" s="189"/>
      <c r="D95" s="189"/>
      <c r="E95" s="189"/>
      <c r="F95" s="189"/>
      <c r="G95" s="11">
        <v>87</v>
      </c>
      <c r="H95" s="19">
        <v>49058434</v>
      </c>
      <c r="I95" s="19">
        <v>66361739</v>
      </c>
    </row>
    <row r="96" spans="1:11"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9423948</v>
      </c>
      <c r="I97" s="19">
        <v>10642185</v>
      </c>
    </row>
    <row r="98" spans="1:9" ht="12.75" customHeight="1" x14ac:dyDescent="0.2">
      <c r="A98" s="191" t="s">
        <v>353</v>
      </c>
      <c r="B98" s="191"/>
      <c r="C98" s="191"/>
      <c r="D98" s="191"/>
      <c r="E98" s="191"/>
      <c r="F98" s="191"/>
      <c r="G98" s="12">
        <v>90</v>
      </c>
      <c r="H98" s="126">
        <f>SUM(H99:H104)</f>
        <v>12281776</v>
      </c>
      <c r="I98" s="126">
        <f>SUM(I99:I104)</f>
        <v>12550079</v>
      </c>
    </row>
    <row r="99" spans="1:9" ht="12.75" customHeight="1" x14ac:dyDescent="0.2">
      <c r="A99" s="189" t="s">
        <v>77</v>
      </c>
      <c r="B99" s="189"/>
      <c r="C99" s="189"/>
      <c r="D99" s="189"/>
      <c r="E99" s="189"/>
      <c r="F99" s="189"/>
      <c r="G99" s="11">
        <v>91</v>
      </c>
      <c r="H99" s="19">
        <v>7595641</v>
      </c>
      <c r="I99" s="19">
        <v>7481840</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4686135</v>
      </c>
      <c r="I101" s="19">
        <v>5068239</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17015275</v>
      </c>
      <c r="I105" s="126">
        <f>SUM(I106:I116)</f>
        <v>15450286</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10049471</v>
      </c>
      <c r="I111" s="19">
        <v>8670787</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2799330</v>
      </c>
      <c r="I115" s="19">
        <v>2427462</v>
      </c>
    </row>
    <row r="116" spans="1:9" ht="12.75" customHeight="1" x14ac:dyDescent="0.2">
      <c r="A116" s="189" t="s">
        <v>93</v>
      </c>
      <c r="B116" s="189"/>
      <c r="C116" s="189"/>
      <c r="D116" s="189"/>
      <c r="E116" s="189"/>
      <c r="F116" s="189"/>
      <c r="G116" s="11">
        <v>108</v>
      </c>
      <c r="H116" s="19">
        <v>4166474</v>
      </c>
      <c r="I116" s="19">
        <v>4352037</v>
      </c>
    </row>
    <row r="117" spans="1:9" ht="12.75" customHeight="1" x14ac:dyDescent="0.2">
      <c r="A117" s="191" t="s">
        <v>355</v>
      </c>
      <c r="B117" s="191"/>
      <c r="C117" s="191"/>
      <c r="D117" s="191"/>
      <c r="E117" s="191"/>
      <c r="F117" s="191"/>
      <c r="G117" s="12">
        <v>109</v>
      </c>
      <c r="H117" s="126">
        <f>SUM(H118:H131)</f>
        <v>153595468</v>
      </c>
      <c r="I117" s="126">
        <f>SUM(I118:I131)</f>
        <v>138863498</v>
      </c>
    </row>
    <row r="118" spans="1:9" ht="12.75" customHeight="1" x14ac:dyDescent="0.2">
      <c r="A118" s="189" t="s">
        <v>83</v>
      </c>
      <c r="B118" s="189"/>
      <c r="C118" s="189"/>
      <c r="D118" s="189"/>
      <c r="E118" s="189"/>
      <c r="F118" s="189"/>
      <c r="G118" s="11">
        <v>110</v>
      </c>
      <c r="H118" s="19">
        <v>0</v>
      </c>
      <c r="I118" s="19">
        <v>0</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360903</v>
      </c>
      <c r="I122" s="19">
        <v>48258</v>
      </c>
    </row>
    <row r="123" spans="1:9" ht="12.75" customHeight="1" x14ac:dyDescent="0.2">
      <c r="A123" s="189" t="s">
        <v>88</v>
      </c>
      <c r="B123" s="189"/>
      <c r="C123" s="189"/>
      <c r="D123" s="189"/>
      <c r="E123" s="189"/>
      <c r="F123" s="189"/>
      <c r="G123" s="11">
        <v>115</v>
      </c>
      <c r="H123" s="19">
        <v>73664725</v>
      </c>
      <c r="I123" s="19">
        <v>48761177</v>
      </c>
    </row>
    <row r="124" spans="1:9" ht="12.75" customHeight="1" x14ac:dyDescent="0.2">
      <c r="A124" s="189" t="s">
        <v>89</v>
      </c>
      <c r="B124" s="189"/>
      <c r="C124" s="189"/>
      <c r="D124" s="189"/>
      <c r="E124" s="189"/>
      <c r="F124" s="189"/>
      <c r="G124" s="11">
        <v>116</v>
      </c>
      <c r="H124" s="19">
        <v>466315</v>
      </c>
      <c r="I124" s="19">
        <v>1314020</v>
      </c>
    </row>
    <row r="125" spans="1:9" ht="12.75" customHeight="1" x14ac:dyDescent="0.2">
      <c r="A125" s="189" t="s">
        <v>90</v>
      </c>
      <c r="B125" s="189"/>
      <c r="C125" s="189"/>
      <c r="D125" s="189"/>
      <c r="E125" s="189"/>
      <c r="F125" s="189"/>
      <c r="G125" s="11">
        <v>117</v>
      </c>
      <c r="H125" s="19">
        <v>61937876</v>
      </c>
      <c r="I125" s="19">
        <v>69935416</v>
      </c>
    </row>
    <row r="126" spans="1:9" x14ac:dyDescent="0.2">
      <c r="A126" s="189" t="s">
        <v>91</v>
      </c>
      <c r="B126" s="189"/>
      <c r="C126" s="189"/>
      <c r="D126" s="189"/>
      <c r="E126" s="189"/>
      <c r="F126" s="189"/>
      <c r="G126" s="11">
        <v>118</v>
      </c>
      <c r="H126" s="19">
        <v>0</v>
      </c>
      <c r="I126" s="19">
        <v>8720</v>
      </c>
    </row>
    <row r="127" spans="1:9" x14ac:dyDescent="0.2">
      <c r="A127" s="189" t="s">
        <v>94</v>
      </c>
      <c r="B127" s="189"/>
      <c r="C127" s="189"/>
      <c r="D127" s="189"/>
      <c r="E127" s="189"/>
      <c r="F127" s="189"/>
      <c r="G127" s="11">
        <v>119</v>
      </c>
      <c r="H127" s="19">
        <v>11119657</v>
      </c>
      <c r="I127" s="19">
        <v>13046348</v>
      </c>
    </row>
    <row r="128" spans="1:9" x14ac:dyDescent="0.2">
      <c r="A128" s="189" t="s">
        <v>95</v>
      </c>
      <c r="B128" s="189"/>
      <c r="C128" s="189"/>
      <c r="D128" s="189"/>
      <c r="E128" s="189"/>
      <c r="F128" s="189"/>
      <c r="G128" s="11">
        <v>120</v>
      </c>
      <c r="H128" s="19">
        <v>4766825</v>
      </c>
      <c r="I128" s="19">
        <v>3552691</v>
      </c>
    </row>
    <row r="129" spans="1:9" x14ac:dyDescent="0.2">
      <c r="A129" s="189" t="s">
        <v>96</v>
      </c>
      <c r="B129" s="189"/>
      <c r="C129" s="189"/>
      <c r="D129" s="189"/>
      <c r="E129" s="189"/>
      <c r="F129" s="189"/>
      <c r="G129" s="11">
        <v>121</v>
      </c>
      <c r="H129" s="19">
        <v>471698</v>
      </c>
      <c r="I129" s="19">
        <v>584021</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807469</v>
      </c>
      <c r="I131" s="19">
        <v>1612847</v>
      </c>
    </row>
    <row r="132" spans="1:9" ht="22.15" customHeight="1" x14ac:dyDescent="0.2">
      <c r="A132" s="190" t="s">
        <v>99</v>
      </c>
      <c r="B132" s="190"/>
      <c r="C132" s="190"/>
      <c r="D132" s="190"/>
      <c r="E132" s="190"/>
      <c r="F132" s="190"/>
      <c r="G132" s="11">
        <v>124</v>
      </c>
      <c r="H132" s="19">
        <v>24723797</v>
      </c>
      <c r="I132" s="19">
        <v>36214623</v>
      </c>
    </row>
    <row r="133" spans="1:9" ht="12.75" customHeight="1" x14ac:dyDescent="0.2">
      <c r="A133" s="191" t="s">
        <v>356</v>
      </c>
      <c r="B133" s="191"/>
      <c r="C133" s="191"/>
      <c r="D133" s="191"/>
      <c r="E133" s="191"/>
      <c r="F133" s="191"/>
      <c r="G133" s="12">
        <v>125</v>
      </c>
      <c r="H133" s="126">
        <f>H75+H98+H105+H117+H132</f>
        <v>736222151</v>
      </c>
      <c r="I133" s="126">
        <f>I75+I98+I105+I117+I132</f>
        <v>778070296</v>
      </c>
    </row>
    <row r="134" spans="1:9" x14ac:dyDescent="0.2">
      <c r="A134" s="190" t="s">
        <v>100</v>
      </c>
      <c r="B134" s="190"/>
      <c r="C134" s="190"/>
      <c r="D134" s="190"/>
      <c r="E134" s="190"/>
      <c r="F134" s="190"/>
      <c r="G134" s="11">
        <v>126</v>
      </c>
      <c r="H134" s="19">
        <v>16306962</v>
      </c>
      <c r="I134" s="19">
        <v>19636755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K95" sqref="K95"/>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476</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473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684176798</v>
      </c>
      <c r="I8" s="55">
        <f>SUM(I9:I13)</f>
        <v>187605800</v>
      </c>
      <c r="J8" s="55">
        <f>SUM(J9:J13)</f>
        <v>716983736</v>
      </c>
      <c r="K8" s="55">
        <f>SUM(K9:K13)</f>
        <v>189939858</v>
      </c>
    </row>
    <row r="9" spans="1:11" ht="12.75" customHeight="1" x14ac:dyDescent="0.2">
      <c r="A9" s="189" t="s">
        <v>115</v>
      </c>
      <c r="B9" s="189"/>
      <c r="C9" s="189"/>
      <c r="D9" s="189"/>
      <c r="E9" s="189"/>
      <c r="F9" s="189"/>
      <c r="G9" s="11">
        <v>2</v>
      </c>
      <c r="H9" s="56">
        <v>0</v>
      </c>
      <c r="I9" s="56">
        <v>0</v>
      </c>
      <c r="J9" s="56">
        <v>0</v>
      </c>
      <c r="K9" s="56">
        <v>0</v>
      </c>
    </row>
    <row r="10" spans="1:11" ht="12.75" customHeight="1" x14ac:dyDescent="0.2">
      <c r="A10" s="189" t="s">
        <v>116</v>
      </c>
      <c r="B10" s="189"/>
      <c r="C10" s="189"/>
      <c r="D10" s="189"/>
      <c r="E10" s="189"/>
      <c r="F10" s="189"/>
      <c r="G10" s="11">
        <v>3</v>
      </c>
      <c r="H10" s="56">
        <v>667174967</v>
      </c>
      <c r="I10" s="56">
        <v>174426197</v>
      </c>
      <c r="J10" s="56">
        <v>713848207</v>
      </c>
      <c r="K10" s="56">
        <v>188744893</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17001831</v>
      </c>
      <c r="I13" s="56">
        <v>13179603</v>
      </c>
      <c r="J13" s="56">
        <v>3135529</v>
      </c>
      <c r="K13" s="56">
        <v>1194965</v>
      </c>
    </row>
    <row r="14" spans="1:11" ht="12.75" customHeight="1" x14ac:dyDescent="0.2">
      <c r="A14" s="221" t="s">
        <v>358</v>
      </c>
      <c r="B14" s="221"/>
      <c r="C14" s="221"/>
      <c r="D14" s="221"/>
      <c r="E14" s="221"/>
      <c r="F14" s="221"/>
      <c r="G14" s="12">
        <v>7</v>
      </c>
      <c r="H14" s="55">
        <f>H15+H16+H20+H24+H25+H26+H29+H36</f>
        <v>621655640</v>
      </c>
      <c r="I14" s="55">
        <f>I15+I16+I20+I24+I25+I26+I29+I36</f>
        <v>170851930</v>
      </c>
      <c r="J14" s="55">
        <f>J15+J16+J20+J24+J25+J26+J29+J36</f>
        <v>657728237</v>
      </c>
      <c r="K14" s="55">
        <f>K15+K16+K20+K24+K25+K26+K29+K36</f>
        <v>179299964</v>
      </c>
    </row>
    <row r="15" spans="1:11" ht="12.75" customHeight="1" x14ac:dyDescent="0.2">
      <c r="A15" s="189" t="s">
        <v>104</v>
      </c>
      <c r="B15" s="189"/>
      <c r="C15" s="189"/>
      <c r="D15" s="189"/>
      <c r="E15" s="189"/>
      <c r="F15" s="189"/>
      <c r="G15" s="11">
        <v>8</v>
      </c>
      <c r="H15" s="56">
        <v>-10898137</v>
      </c>
      <c r="I15" s="56">
        <v>1955775</v>
      </c>
      <c r="J15" s="56">
        <v>-474984</v>
      </c>
      <c r="K15" s="56">
        <v>1946935</v>
      </c>
    </row>
    <row r="16" spans="1:11" ht="12.75" customHeight="1" x14ac:dyDescent="0.2">
      <c r="A16" s="193" t="s">
        <v>438</v>
      </c>
      <c r="B16" s="193"/>
      <c r="C16" s="193"/>
      <c r="D16" s="193"/>
      <c r="E16" s="193"/>
      <c r="F16" s="193"/>
      <c r="G16" s="12">
        <v>9</v>
      </c>
      <c r="H16" s="55">
        <f>SUM(H17:H19)</f>
        <v>429062899</v>
      </c>
      <c r="I16" s="55">
        <f>SUM(I17:I19)</f>
        <v>112483864</v>
      </c>
      <c r="J16" s="55">
        <f>SUM(J17:J19)</f>
        <v>447711144</v>
      </c>
      <c r="K16" s="55">
        <f>SUM(K17:K19)</f>
        <v>117044752</v>
      </c>
    </row>
    <row r="17" spans="1:11" ht="12.75" customHeight="1" x14ac:dyDescent="0.2">
      <c r="A17" s="224" t="s">
        <v>120</v>
      </c>
      <c r="B17" s="224"/>
      <c r="C17" s="224"/>
      <c r="D17" s="224"/>
      <c r="E17" s="224"/>
      <c r="F17" s="224"/>
      <c r="G17" s="11">
        <v>10</v>
      </c>
      <c r="H17" s="56">
        <v>262665577</v>
      </c>
      <c r="I17" s="56">
        <v>66995426</v>
      </c>
      <c r="J17" s="56">
        <v>269645876</v>
      </c>
      <c r="K17" s="56">
        <v>65537696</v>
      </c>
    </row>
    <row r="18" spans="1:11" ht="12.75" customHeight="1" x14ac:dyDescent="0.2">
      <c r="A18" s="224" t="s">
        <v>121</v>
      </c>
      <c r="B18" s="224"/>
      <c r="C18" s="224"/>
      <c r="D18" s="224"/>
      <c r="E18" s="224"/>
      <c r="F18" s="224"/>
      <c r="G18" s="11">
        <v>11</v>
      </c>
      <c r="H18" s="56">
        <v>85678588</v>
      </c>
      <c r="I18" s="56">
        <v>20522159</v>
      </c>
      <c r="J18" s="56">
        <v>96680099</v>
      </c>
      <c r="K18" s="56">
        <v>27704258</v>
      </c>
    </row>
    <row r="19" spans="1:11" ht="12.75" customHeight="1" x14ac:dyDescent="0.2">
      <c r="A19" s="224" t="s">
        <v>122</v>
      </c>
      <c r="B19" s="224"/>
      <c r="C19" s="224"/>
      <c r="D19" s="224"/>
      <c r="E19" s="224"/>
      <c r="F19" s="224"/>
      <c r="G19" s="11">
        <v>12</v>
      </c>
      <c r="H19" s="56">
        <v>80718734</v>
      </c>
      <c r="I19" s="56">
        <v>24966279</v>
      </c>
      <c r="J19" s="56">
        <v>81385169</v>
      </c>
      <c r="K19" s="56">
        <v>23802798</v>
      </c>
    </row>
    <row r="20" spans="1:11" ht="12.75" customHeight="1" x14ac:dyDescent="0.2">
      <c r="A20" s="193" t="s">
        <v>439</v>
      </c>
      <c r="B20" s="193"/>
      <c r="C20" s="193"/>
      <c r="D20" s="193"/>
      <c r="E20" s="193"/>
      <c r="F20" s="193"/>
      <c r="G20" s="12">
        <v>13</v>
      </c>
      <c r="H20" s="55">
        <f>SUM(H21:H23)</f>
        <v>149151534</v>
      </c>
      <c r="I20" s="55">
        <f>SUM(I21:I23)</f>
        <v>42000873</v>
      </c>
      <c r="J20" s="55">
        <f>SUM(J21:J23)</f>
        <v>155993344</v>
      </c>
      <c r="K20" s="55">
        <f>SUM(K21:K23)</f>
        <v>43339526</v>
      </c>
    </row>
    <row r="21" spans="1:11" ht="12.75" customHeight="1" x14ac:dyDescent="0.2">
      <c r="A21" s="224" t="s">
        <v>105</v>
      </c>
      <c r="B21" s="224"/>
      <c r="C21" s="224"/>
      <c r="D21" s="224"/>
      <c r="E21" s="224"/>
      <c r="F21" s="224"/>
      <c r="G21" s="11">
        <v>14</v>
      </c>
      <c r="H21" s="56">
        <v>104338253</v>
      </c>
      <c r="I21" s="56">
        <v>30954046</v>
      </c>
      <c r="J21" s="56">
        <v>107844788</v>
      </c>
      <c r="K21" s="56">
        <v>30907502</v>
      </c>
    </row>
    <row r="22" spans="1:11" ht="12.75" customHeight="1" x14ac:dyDescent="0.2">
      <c r="A22" s="224" t="s">
        <v>106</v>
      </c>
      <c r="B22" s="224"/>
      <c r="C22" s="224"/>
      <c r="D22" s="224"/>
      <c r="E22" s="224"/>
      <c r="F22" s="224"/>
      <c r="G22" s="11">
        <v>15</v>
      </c>
      <c r="H22" s="56">
        <v>29240915</v>
      </c>
      <c r="I22" s="56">
        <v>7177555</v>
      </c>
      <c r="J22" s="56">
        <v>31564647</v>
      </c>
      <c r="K22" s="56">
        <v>8135372</v>
      </c>
    </row>
    <row r="23" spans="1:11" ht="12.75" customHeight="1" x14ac:dyDescent="0.2">
      <c r="A23" s="224" t="s">
        <v>107</v>
      </c>
      <c r="B23" s="224"/>
      <c r="C23" s="224"/>
      <c r="D23" s="224"/>
      <c r="E23" s="224"/>
      <c r="F23" s="224"/>
      <c r="G23" s="11">
        <v>16</v>
      </c>
      <c r="H23" s="56">
        <v>15572366</v>
      </c>
      <c r="I23" s="56">
        <v>3869272</v>
      </c>
      <c r="J23" s="56">
        <v>16583909</v>
      </c>
      <c r="K23" s="56">
        <v>4296652</v>
      </c>
    </row>
    <row r="24" spans="1:11" ht="12.75" customHeight="1" x14ac:dyDescent="0.2">
      <c r="A24" s="189" t="s">
        <v>108</v>
      </c>
      <c r="B24" s="189"/>
      <c r="C24" s="189"/>
      <c r="D24" s="189"/>
      <c r="E24" s="189"/>
      <c r="F24" s="189"/>
      <c r="G24" s="11">
        <v>17</v>
      </c>
      <c r="H24" s="56">
        <v>30355242</v>
      </c>
      <c r="I24" s="56">
        <v>7667640</v>
      </c>
      <c r="J24" s="56">
        <v>31825239</v>
      </c>
      <c r="K24" s="56">
        <v>7980864</v>
      </c>
    </row>
    <row r="25" spans="1:11" ht="12.75" customHeight="1" x14ac:dyDescent="0.2">
      <c r="A25" s="189" t="s">
        <v>109</v>
      </c>
      <c r="B25" s="189"/>
      <c r="C25" s="189"/>
      <c r="D25" s="189"/>
      <c r="E25" s="189"/>
      <c r="F25" s="189"/>
      <c r="G25" s="11">
        <v>18</v>
      </c>
      <c r="H25" s="56">
        <v>15603210</v>
      </c>
      <c r="I25" s="56">
        <v>4880288</v>
      </c>
      <c r="J25" s="56">
        <v>17579933</v>
      </c>
      <c r="K25" s="56">
        <v>5941897</v>
      </c>
    </row>
    <row r="26" spans="1:11" ht="12.75" customHeight="1" x14ac:dyDescent="0.2">
      <c r="A26" s="193" t="s">
        <v>440</v>
      </c>
      <c r="B26" s="193"/>
      <c r="C26" s="193"/>
      <c r="D26" s="193"/>
      <c r="E26" s="193"/>
      <c r="F26" s="193"/>
      <c r="G26" s="12">
        <v>19</v>
      </c>
      <c r="H26" s="55">
        <f>H27+H28</f>
        <v>2954895</v>
      </c>
      <c r="I26" s="55">
        <f>I27+I28</f>
        <v>-1939349</v>
      </c>
      <c r="J26" s="55">
        <f>J27+J28</f>
        <v>-51047</v>
      </c>
      <c r="K26" s="55">
        <f>K27+K28</f>
        <v>1368758</v>
      </c>
    </row>
    <row r="27" spans="1:11" ht="12.75" customHeight="1" x14ac:dyDescent="0.2">
      <c r="A27" s="224" t="s">
        <v>123</v>
      </c>
      <c r="B27" s="224"/>
      <c r="C27" s="224"/>
      <c r="D27" s="224"/>
      <c r="E27" s="224"/>
      <c r="F27" s="224"/>
      <c r="G27" s="11">
        <v>20</v>
      </c>
      <c r="H27" s="56">
        <v>988676</v>
      </c>
      <c r="I27" s="56">
        <v>435157</v>
      </c>
      <c r="J27" s="56">
        <v>869161</v>
      </c>
      <c r="K27" s="56">
        <v>869161</v>
      </c>
    </row>
    <row r="28" spans="1:11" ht="12.75" customHeight="1" x14ac:dyDescent="0.2">
      <c r="A28" s="224" t="s">
        <v>124</v>
      </c>
      <c r="B28" s="224"/>
      <c r="C28" s="224"/>
      <c r="D28" s="224"/>
      <c r="E28" s="224"/>
      <c r="F28" s="224"/>
      <c r="G28" s="11">
        <v>21</v>
      </c>
      <c r="H28" s="56">
        <v>1966219</v>
      </c>
      <c r="I28" s="56">
        <v>-2374506</v>
      </c>
      <c r="J28" s="56">
        <v>-920208</v>
      </c>
      <c r="K28" s="56">
        <v>499597</v>
      </c>
    </row>
    <row r="29" spans="1:11" ht="12.75" customHeight="1" x14ac:dyDescent="0.2">
      <c r="A29" s="193" t="s">
        <v>441</v>
      </c>
      <c r="B29" s="193"/>
      <c r="C29" s="193"/>
      <c r="D29" s="193"/>
      <c r="E29" s="193"/>
      <c r="F29" s="193"/>
      <c r="G29" s="12">
        <v>22</v>
      </c>
      <c r="H29" s="55">
        <f>SUM(H30:H35)</f>
        <v>655175</v>
      </c>
      <c r="I29" s="55">
        <f>SUM(I30:I35)</f>
        <v>416899</v>
      </c>
      <c r="J29" s="55">
        <f>SUM(J30:J35)</f>
        <v>437871</v>
      </c>
      <c r="K29" s="55">
        <f>SUM(K30:K35)</f>
        <v>257004</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288835</v>
      </c>
      <c r="I32" s="56">
        <v>50559</v>
      </c>
      <c r="J32" s="56">
        <v>437871</v>
      </c>
      <c r="K32" s="56">
        <v>257004</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366340</v>
      </c>
      <c r="I35" s="56">
        <v>366340</v>
      </c>
      <c r="J35" s="56">
        <v>0</v>
      </c>
      <c r="K35" s="56">
        <v>0</v>
      </c>
    </row>
    <row r="36" spans="1:11" ht="12.75" customHeight="1" x14ac:dyDescent="0.2">
      <c r="A36" s="189" t="s">
        <v>110</v>
      </c>
      <c r="B36" s="189"/>
      <c r="C36" s="189"/>
      <c r="D36" s="189"/>
      <c r="E36" s="189"/>
      <c r="F36" s="189"/>
      <c r="G36" s="11">
        <v>29</v>
      </c>
      <c r="H36" s="56">
        <v>4770822</v>
      </c>
      <c r="I36" s="56">
        <v>3385940</v>
      </c>
      <c r="J36" s="56">
        <v>4706737</v>
      </c>
      <c r="K36" s="56">
        <v>1420228</v>
      </c>
    </row>
    <row r="37" spans="1:11" ht="12.75" customHeight="1" x14ac:dyDescent="0.2">
      <c r="A37" s="221" t="s">
        <v>359</v>
      </c>
      <c r="B37" s="221"/>
      <c r="C37" s="221"/>
      <c r="D37" s="221"/>
      <c r="E37" s="221"/>
      <c r="F37" s="221"/>
      <c r="G37" s="12">
        <v>30</v>
      </c>
      <c r="H37" s="55">
        <f>SUM(H38:H47)</f>
        <v>117288</v>
      </c>
      <c r="I37" s="55">
        <f>SUM(I38:I47)</f>
        <v>69865</v>
      </c>
      <c r="J37" s="55">
        <f>SUM(J38:J47)</f>
        <v>1181458</v>
      </c>
      <c r="K37" s="55">
        <f>SUM(K38:K47)</f>
        <v>261987</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15963</v>
      </c>
      <c r="I43" s="56">
        <v>1758</v>
      </c>
      <c r="J43" s="56">
        <v>11310</v>
      </c>
      <c r="K43" s="56">
        <v>0</v>
      </c>
    </row>
    <row r="44" spans="1:11" ht="12.75" customHeight="1" x14ac:dyDescent="0.2">
      <c r="A44" s="189" t="s">
        <v>137</v>
      </c>
      <c r="B44" s="189"/>
      <c r="C44" s="189"/>
      <c r="D44" s="189"/>
      <c r="E44" s="189"/>
      <c r="F44" s="189"/>
      <c r="G44" s="11">
        <v>37</v>
      </c>
      <c r="H44" s="56">
        <v>84286</v>
      </c>
      <c r="I44" s="56">
        <v>51391</v>
      </c>
      <c r="J44" s="56">
        <v>1132254</v>
      </c>
      <c r="K44" s="56">
        <v>224112</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17039</v>
      </c>
      <c r="I46" s="56">
        <v>16716</v>
      </c>
      <c r="J46" s="56">
        <v>37894</v>
      </c>
      <c r="K46" s="56">
        <v>37875</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1203173</v>
      </c>
      <c r="I48" s="55">
        <f>SUM(I49:I55)</f>
        <v>356561</v>
      </c>
      <c r="J48" s="55">
        <f>SUM(J49:J55)</f>
        <v>1820705</v>
      </c>
      <c r="K48" s="55">
        <f>SUM(K49:K55)</f>
        <v>500092</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881978</v>
      </c>
      <c r="I51" s="56">
        <v>337113</v>
      </c>
      <c r="J51" s="56">
        <v>1562658</v>
      </c>
      <c r="K51" s="56">
        <v>437246</v>
      </c>
    </row>
    <row r="52" spans="1:11" ht="12.75" customHeight="1" x14ac:dyDescent="0.2">
      <c r="A52" s="214" t="s">
        <v>144</v>
      </c>
      <c r="B52" s="214"/>
      <c r="C52" s="214"/>
      <c r="D52" s="214"/>
      <c r="E52" s="214"/>
      <c r="F52" s="214"/>
      <c r="G52" s="11">
        <v>45</v>
      </c>
      <c r="H52" s="56">
        <v>282749</v>
      </c>
      <c r="I52" s="56">
        <v>27813</v>
      </c>
      <c r="J52" s="56">
        <v>252050</v>
      </c>
      <c r="K52" s="56">
        <v>79360</v>
      </c>
    </row>
    <row r="53" spans="1:11" ht="12.75" customHeight="1" x14ac:dyDescent="0.2">
      <c r="A53" s="214" t="s">
        <v>145</v>
      </c>
      <c r="B53" s="214"/>
      <c r="C53" s="214"/>
      <c r="D53" s="214"/>
      <c r="E53" s="214"/>
      <c r="F53" s="214"/>
      <c r="G53" s="11">
        <v>46</v>
      </c>
      <c r="H53" s="56">
        <v>38446</v>
      </c>
      <c r="I53" s="56">
        <v>-8365</v>
      </c>
      <c r="J53" s="56">
        <v>5997</v>
      </c>
      <c r="K53" s="56">
        <v>-16514</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684294086</v>
      </c>
      <c r="I60" s="55">
        <f t="shared" ref="I60:K60" si="0">I8+I37+I56+I57</f>
        <v>187675665</v>
      </c>
      <c r="J60" s="55">
        <f t="shared" si="0"/>
        <v>718165194</v>
      </c>
      <c r="K60" s="55">
        <f t="shared" si="0"/>
        <v>190201845</v>
      </c>
    </row>
    <row r="61" spans="1:11" ht="12.75" customHeight="1" x14ac:dyDescent="0.2">
      <c r="A61" s="221" t="s">
        <v>362</v>
      </c>
      <c r="B61" s="221"/>
      <c r="C61" s="221"/>
      <c r="D61" s="221"/>
      <c r="E61" s="221"/>
      <c r="F61" s="221"/>
      <c r="G61" s="12">
        <v>54</v>
      </c>
      <c r="H61" s="55">
        <f>H14+H48+H58+H59</f>
        <v>622858813</v>
      </c>
      <c r="I61" s="55">
        <f t="shared" ref="I61:K61" si="1">I14+I48+I58+I59</f>
        <v>171208491</v>
      </c>
      <c r="J61" s="55">
        <f t="shared" si="1"/>
        <v>659548942</v>
      </c>
      <c r="K61" s="55">
        <f t="shared" si="1"/>
        <v>179800056</v>
      </c>
    </row>
    <row r="62" spans="1:11" ht="12.75" customHeight="1" x14ac:dyDescent="0.2">
      <c r="A62" s="221" t="s">
        <v>363</v>
      </c>
      <c r="B62" s="221"/>
      <c r="C62" s="221"/>
      <c r="D62" s="221"/>
      <c r="E62" s="221"/>
      <c r="F62" s="221"/>
      <c r="G62" s="12">
        <v>55</v>
      </c>
      <c r="H62" s="55">
        <f>H60-H61</f>
        <v>61435273</v>
      </c>
      <c r="I62" s="55">
        <f t="shared" ref="I62:K62" si="2">I60-I61</f>
        <v>16467174</v>
      </c>
      <c r="J62" s="55">
        <f t="shared" si="2"/>
        <v>58616252</v>
      </c>
      <c r="K62" s="55">
        <f t="shared" si="2"/>
        <v>10401789</v>
      </c>
    </row>
    <row r="63" spans="1:11" ht="12.75" customHeight="1" x14ac:dyDescent="0.2">
      <c r="A63" s="222" t="s">
        <v>364</v>
      </c>
      <c r="B63" s="222"/>
      <c r="C63" s="222"/>
      <c r="D63" s="222"/>
      <c r="E63" s="222"/>
      <c r="F63" s="222"/>
      <c r="G63" s="12">
        <v>56</v>
      </c>
      <c r="H63" s="55">
        <f>+IF((H60-H61)&gt;0,(H60-H61),0)</f>
        <v>61435273</v>
      </c>
      <c r="I63" s="55">
        <f t="shared" ref="I63:K63" si="3">+IF((I60-I61)&gt;0,(I60-I61),0)</f>
        <v>16467174</v>
      </c>
      <c r="J63" s="55">
        <f t="shared" si="3"/>
        <v>58616252</v>
      </c>
      <c r="K63" s="55">
        <f t="shared" si="3"/>
        <v>10401789</v>
      </c>
    </row>
    <row r="64" spans="1:11" ht="12.75" customHeight="1" x14ac:dyDescent="0.2">
      <c r="A64" s="222" t="s">
        <v>365</v>
      </c>
      <c r="B64" s="222"/>
      <c r="C64" s="222"/>
      <c r="D64" s="222"/>
      <c r="E64" s="222"/>
      <c r="F64" s="222"/>
      <c r="G64" s="12">
        <v>57</v>
      </c>
      <c r="H64" s="55">
        <f>+IF((H60-H61)&lt;0,(H60-H61),0)</f>
        <v>0</v>
      </c>
      <c r="I64" s="55">
        <f t="shared" ref="I64:K64" si="4">+IF((I60-I61)&lt;0,(I60-I61),0)</f>
        <v>0</v>
      </c>
      <c r="J64" s="55">
        <f t="shared" si="4"/>
        <v>0</v>
      </c>
      <c r="K64" s="55">
        <f t="shared" si="4"/>
        <v>0</v>
      </c>
    </row>
    <row r="65" spans="1:11" ht="12.75" customHeight="1" x14ac:dyDescent="0.2">
      <c r="A65" s="223" t="s">
        <v>111</v>
      </c>
      <c r="B65" s="223"/>
      <c r="C65" s="223"/>
      <c r="D65" s="223"/>
      <c r="E65" s="223"/>
      <c r="F65" s="223"/>
      <c r="G65" s="11">
        <v>58</v>
      </c>
      <c r="H65" s="56">
        <v>11352466</v>
      </c>
      <c r="I65" s="56">
        <v>2897307</v>
      </c>
      <c r="J65" s="56">
        <v>-8963724</v>
      </c>
      <c r="K65" s="56">
        <v>2042635</v>
      </c>
    </row>
    <row r="66" spans="1:11" ht="12.75" customHeight="1" x14ac:dyDescent="0.2">
      <c r="A66" s="221" t="s">
        <v>366</v>
      </c>
      <c r="B66" s="221"/>
      <c r="C66" s="221"/>
      <c r="D66" s="221"/>
      <c r="E66" s="221"/>
      <c r="F66" s="221"/>
      <c r="G66" s="12">
        <v>59</v>
      </c>
      <c r="H66" s="55">
        <f>H62-H65</f>
        <v>50082807</v>
      </c>
      <c r="I66" s="55">
        <f t="shared" ref="I66:K66" si="5">I62-I65</f>
        <v>13569867</v>
      </c>
      <c r="J66" s="55">
        <f t="shared" si="5"/>
        <v>67579976</v>
      </c>
      <c r="K66" s="55">
        <f t="shared" si="5"/>
        <v>8359154</v>
      </c>
    </row>
    <row r="67" spans="1:11" ht="12.75" customHeight="1" x14ac:dyDescent="0.2">
      <c r="A67" s="222" t="s">
        <v>367</v>
      </c>
      <c r="B67" s="222"/>
      <c r="C67" s="222"/>
      <c r="D67" s="222"/>
      <c r="E67" s="222"/>
      <c r="F67" s="222"/>
      <c r="G67" s="12">
        <v>60</v>
      </c>
      <c r="H67" s="55">
        <f>+IF((H62-H65)&gt;0,(H62-H65),0)</f>
        <v>50082807</v>
      </c>
      <c r="I67" s="55">
        <f t="shared" ref="I67:K67" si="6">+IF((I62-I65)&gt;0,(I62-I65),0)</f>
        <v>13569867</v>
      </c>
      <c r="J67" s="55">
        <f t="shared" si="6"/>
        <v>67579976</v>
      </c>
      <c r="K67" s="55">
        <f t="shared" si="6"/>
        <v>8359154</v>
      </c>
    </row>
    <row r="68" spans="1:11" ht="12.75" customHeight="1" x14ac:dyDescent="0.2">
      <c r="A68" s="222" t="s">
        <v>368</v>
      </c>
      <c r="B68" s="222"/>
      <c r="C68" s="222"/>
      <c r="D68" s="222"/>
      <c r="E68" s="222"/>
      <c r="F68" s="222"/>
      <c r="G68" s="12">
        <v>61</v>
      </c>
      <c r="H68" s="55">
        <f>+IF((H62-H65)&lt;0,(H62-H65),0)</f>
        <v>0</v>
      </c>
      <c r="I68" s="55">
        <f t="shared" ref="I68:K68" si="7">+IF((I62-I65)&lt;0,(I62-I65),0)</f>
        <v>0</v>
      </c>
      <c r="J68" s="55">
        <f t="shared" si="7"/>
        <v>0</v>
      </c>
      <c r="K68" s="55">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50082806</v>
      </c>
      <c r="I85" s="58">
        <f>I86+I87</f>
        <v>13569866</v>
      </c>
      <c r="J85" s="58">
        <f>J86+J87</f>
        <v>67579976</v>
      </c>
      <c r="K85" s="58">
        <f>K86+K87</f>
        <v>8359154</v>
      </c>
    </row>
    <row r="86" spans="1:11" ht="12.75" customHeight="1" x14ac:dyDescent="0.2">
      <c r="A86" s="211" t="s">
        <v>157</v>
      </c>
      <c r="B86" s="211"/>
      <c r="C86" s="211"/>
      <c r="D86" s="211"/>
      <c r="E86" s="211"/>
      <c r="F86" s="211"/>
      <c r="G86" s="11">
        <v>76</v>
      </c>
      <c r="H86" s="59">
        <v>49058434</v>
      </c>
      <c r="I86" s="59">
        <v>13344346</v>
      </c>
      <c r="J86" s="59">
        <v>66361739</v>
      </c>
      <c r="K86" s="59">
        <v>8021961</v>
      </c>
    </row>
    <row r="87" spans="1:11" ht="12.75" customHeight="1" x14ac:dyDescent="0.2">
      <c r="A87" s="211" t="s">
        <v>158</v>
      </c>
      <c r="B87" s="211"/>
      <c r="C87" s="211"/>
      <c r="D87" s="211"/>
      <c r="E87" s="211"/>
      <c r="F87" s="211"/>
      <c r="G87" s="11">
        <v>77</v>
      </c>
      <c r="H87" s="59">
        <v>1024372</v>
      </c>
      <c r="I87" s="59">
        <v>225520</v>
      </c>
      <c r="J87" s="59">
        <v>1218237</v>
      </c>
      <c r="K87" s="59">
        <v>337193</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50082806</v>
      </c>
      <c r="I89" s="59">
        <v>13569866</v>
      </c>
      <c r="J89" s="59">
        <v>67579976</v>
      </c>
      <c r="K89" s="59">
        <v>8359154</v>
      </c>
    </row>
    <row r="90" spans="1:11" ht="24" customHeight="1" x14ac:dyDescent="0.2">
      <c r="A90" s="191" t="s">
        <v>435</v>
      </c>
      <c r="B90" s="191"/>
      <c r="C90" s="191"/>
      <c r="D90" s="191"/>
      <c r="E90" s="191"/>
      <c r="F90" s="191"/>
      <c r="G90" s="12">
        <v>79</v>
      </c>
      <c r="H90" s="76">
        <f>H91+H98</f>
        <v>1394579</v>
      </c>
      <c r="I90" s="76">
        <f>I91+I98</f>
        <v>1307667</v>
      </c>
      <c r="J90" s="76">
        <f t="shared" ref="J90:K90" si="8">J91+J98</f>
        <v>91083</v>
      </c>
      <c r="K90" s="76">
        <f t="shared" si="8"/>
        <v>48835</v>
      </c>
    </row>
    <row r="91" spans="1:11" ht="24" customHeight="1" x14ac:dyDescent="0.2">
      <c r="A91" s="212" t="s">
        <v>442</v>
      </c>
      <c r="B91" s="212"/>
      <c r="C91" s="212"/>
      <c r="D91" s="212"/>
      <c r="E91" s="212"/>
      <c r="F91" s="212"/>
      <c r="G91" s="12">
        <v>80</v>
      </c>
      <c r="H91" s="76">
        <f>SUM(H92:H96)</f>
        <v>805423</v>
      </c>
      <c r="I91" s="76">
        <f>SUM(I92:I96)</f>
        <v>805423</v>
      </c>
      <c r="J91" s="76">
        <f t="shared" ref="J91:K91" si="9">SUM(J92:J96)</f>
        <v>85770</v>
      </c>
      <c r="K91" s="76">
        <f t="shared" si="9"/>
        <v>85770</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805423</v>
      </c>
      <c r="I95" s="59">
        <v>805423</v>
      </c>
      <c r="J95" s="59">
        <v>85770</v>
      </c>
      <c r="K95" s="59">
        <v>85770</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589156</v>
      </c>
      <c r="I98" s="76">
        <f>SUM(I99:I106)</f>
        <v>502244</v>
      </c>
      <c r="J98" s="76">
        <f t="shared" ref="J98:K98" si="10">SUM(J99:J106)</f>
        <v>5313</v>
      </c>
      <c r="K98" s="76">
        <f t="shared" si="10"/>
        <v>-36935</v>
      </c>
    </row>
    <row r="99" spans="1:11" x14ac:dyDescent="0.2">
      <c r="A99" s="213" t="s">
        <v>160</v>
      </c>
      <c r="B99" s="213"/>
      <c r="C99" s="213"/>
      <c r="D99" s="213"/>
      <c r="E99" s="213"/>
      <c r="F99" s="213"/>
      <c r="G99" s="11">
        <v>88</v>
      </c>
      <c r="H99" s="59">
        <v>589156</v>
      </c>
      <c r="I99" s="59">
        <v>502244</v>
      </c>
      <c r="J99" s="59">
        <f>5314-1</f>
        <v>5313</v>
      </c>
      <c r="K99" s="59">
        <f>-36934-1</f>
        <v>-36935</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1394579</v>
      </c>
      <c r="I108" s="76">
        <f>I91+I98-I107-I97</f>
        <v>1307667</v>
      </c>
      <c r="J108" s="76">
        <f t="shared" ref="J108:K108" si="11">J91+J98-J107-J97</f>
        <v>91083</v>
      </c>
      <c r="K108" s="76">
        <f t="shared" si="11"/>
        <v>48835</v>
      </c>
    </row>
    <row r="109" spans="1:11" ht="12.75" customHeight="1" x14ac:dyDescent="0.2">
      <c r="A109" s="191" t="s">
        <v>391</v>
      </c>
      <c r="B109" s="191"/>
      <c r="C109" s="191"/>
      <c r="D109" s="191"/>
      <c r="E109" s="191"/>
      <c r="F109" s="191"/>
      <c r="G109" s="12">
        <v>98</v>
      </c>
      <c r="H109" s="58">
        <f>H89+H108</f>
        <v>51477385</v>
      </c>
      <c r="I109" s="58">
        <f>I89+I108</f>
        <v>14877533</v>
      </c>
      <c r="J109" s="58">
        <f t="shared" ref="J109:K109" si="12">J89+J108</f>
        <v>67671059</v>
      </c>
      <c r="K109" s="58">
        <f t="shared" si="12"/>
        <v>8407989</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51477385</v>
      </c>
      <c r="I111" s="58">
        <f>I112+I113</f>
        <v>14877533</v>
      </c>
      <c r="J111" s="58">
        <f>J112+J113</f>
        <v>67671059</v>
      </c>
      <c r="K111" s="58">
        <f>K112+K113</f>
        <v>8407989</v>
      </c>
    </row>
    <row r="112" spans="1:11" ht="12.75" customHeight="1" x14ac:dyDescent="0.2">
      <c r="A112" s="211" t="s">
        <v>113</v>
      </c>
      <c r="B112" s="211"/>
      <c r="C112" s="211"/>
      <c r="D112" s="211"/>
      <c r="E112" s="211"/>
      <c r="F112" s="211"/>
      <c r="G112" s="11">
        <v>100</v>
      </c>
      <c r="H112" s="59">
        <v>50435303</v>
      </c>
      <c r="I112" s="59">
        <v>14643961</v>
      </c>
      <c r="J112" s="59">
        <f>66452823-1</f>
        <v>66452822</v>
      </c>
      <c r="K112" s="59">
        <f>8070797-1</f>
        <v>8070796</v>
      </c>
    </row>
    <row r="113" spans="1:11" ht="12.75" customHeight="1" x14ac:dyDescent="0.2">
      <c r="A113" s="211" t="s">
        <v>165</v>
      </c>
      <c r="B113" s="211"/>
      <c r="C113" s="211"/>
      <c r="D113" s="211"/>
      <c r="E113" s="211"/>
      <c r="F113" s="211"/>
      <c r="G113" s="11">
        <v>101</v>
      </c>
      <c r="H113" s="59">
        <v>1042082</v>
      </c>
      <c r="I113" s="59">
        <v>233572</v>
      </c>
      <c r="J113" s="59">
        <v>1218237</v>
      </c>
      <c r="K113" s="59">
        <v>337193</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60" sqref="I60"/>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477</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473</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61435273</v>
      </c>
      <c r="I8" s="71">
        <v>58616252</v>
      </c>
    </row>
    <row r="9" spans="1:9" ht="12.75" customHeight="1" x14ac:dyDescent="0.2">
      <c r="A9" s="245" t="s">
        <v>171</v>
      </c>
      <c r="B9" s="245"/>
      <c r="C9" s="245"/>
      <c r="D9" s="245"/>
      <c r="E9" s="245"/>
      <c r="F9" s="245"/>
      <c r="G9" s="72">
        <v>2</v>
      </c>
      <c r="H9" s="73">
        <f>H10+H11+H12+H13+H14+H15+H16+H17</f>
        <v>21244717</v>
      </c>
      <c r="I9" s="73">
        <f>I10+I11+I12+I13+I14+I15+I16+I17</f>
        <v>34680857</v>
      </c>
    </row>
    <row r="10" spans="1:9" ht="12.75" customHeight="1" x14ac:dyDescent="0.2">
      <c r="A10" s="224" t="s">
        <v>172</v>
      </c>
      <c r="B10" s="224"/>
      <c r="C10" s="224"/>
      <c r="D10" s="224"/>
      <c r="E10" s="224"/>
      <c r="F10" s="224"/>
      <c r="G10" s="70">
        <v>3</v>
      </c>
      <c r="H10" s="71">
        <v>30355242</v>
      </c>
      <c r="I10" s="71">
        <v>31825239</v>
      </c>
    </row>
    <row r="11" spans="1:9" ht="22.15" customHeight="1" x14ac:dyDescent="0.2">
      <c r="A11" s="224" t="s">
        <v>173</v>
      </c>
      <c r="B11" s="224"/>
      <c r="C11" s="224"/>
      <c r="D11" s="224"/>
      <c r="E11" s="224"/>
      <c r="F11" s="224"/>
      <c r="G11" s="70">
        <v>4</v>
      </c>
      <c r="H11" s="71">
        <v>-13867627</v>
      </c>
      <c r="I11" s="71">
        <v>53792</v>
      </c>
    </row>
    <row r="12" spans="1:9" ht="23.45" customHeight="1" x14ac:dyDescent="0.2">
      <c r="A12" s="224" t="s">
        <v>174</v>
      </c>
      <c r="B12" s="224"/>
      <c r="C12" s="224"/>
      <c r="D12" s="224"/>
      <c r="E12" s="224"/>
      <c r="F12" s="224"/>
      <c r="G12" s="70">
        <v>5</v>
      </c>
      <c r="H12" s="71">
        <v>1972896</v>
      </c>
      <c r="I12" s="71">
        <v>345808</v>
      </c>
    </row>
    <row r="13" spans="1:9" ht="12.75" customHeight="1" x14ac:dyDescent="0.2">
      <c r="A13" s="224" t="s">
        <v>175</v>
      </c>
      <c r="B13" s="224"/>
      <c r="C13" s="224"/>
      <c r="D13" s="224"/>
      <c r="E13" s="224"/>
      <c r="F13" s="224"/>
      <c r="G13" s="70">
        <v>6</v>
      </c>
      <c r="H13" s="71">
        <v>-100249</v>
      </c>
      <c r="I13" s="71">
        <v>-1143564</v>
      </c>
    </row>
    <row r="14" spans="1:9" ht="12.75" customHeight="1" x14ac:dyDescent="0.2">
      <c r="A14" s="224" t="s">
        <v>176</v>
      </c>
      <c r="B14" s="224"/>
      <c r="C14" s="224"/>
      <c r="D14" s="224"/>
      <c r="E14" s="224"/>
      <c r="F14" s="224"/>
      <c r="G14" s="70">
        <v>7</v>
      </c>
      <c r="H14" s="71">
        <v>881978</v>
      </c>
      <c r="I14" s="71">
        <v>1562658</v>
      </c>
    </row>
    <row r="15" spans="1:9" ht="12.75" customHeight="1" x14ac:dyDescent="0.2">
      <c r="A15" s="224" t="s">
        <v>177</v>
      </c>
      <c r="B15" s="224"/>
      <c r="C15" s="224"/>
      <c r="D15" s="224"/>
      <c r="E15" s="224"/>
      <c r="F15" s="224"/>
      <c r="G15" s="70">
        <v>8</v>
      </c>
      <c r="H15" s="71">
        <v>1576718</v>
      </c>
      <c r="I15" s="71">
        <v>1972692</v>
      </c>
    </row>
    <row r="16" spans="1:9" ht="12.75" customHeight="1" x14ac:dyDescent="0.2">
      <c r="A16" s="224" t="s">
        <v>178</v>
      </c>
      <c r="B16" s="224"/>
      <c r="C16" s="224"/>
      <c r="D16" s="224"/>
      <c r="E16" s="224"/>
      <c r="F16" s="224"/>
      <c r="G16" s="70">
        <v>9</v>
      </c>
      <c r="H16" s="71">
        <v>425759</v>
      </c>
      <c r="I16" s="71">
        <v>64232</v>
      </c>
    </row>
    <row r="17" spans="1:9" ht="25.15" customHeight="1" x14ac:dyDescent="0.2">
      <c r="A17" s="224" t="s">
        <v>179</v>
      </c>
      <c r="B17" s="224"/>
      <c r="C17" s="224"/>
      <c r="D17" s="224"/>
      <c r="E17" s="224"/>
      <c r="F17" s="224"/>
      <c r="G17" s="70">
        <v>10</v>
      </c>
      <c r="H17" s="71">
        <v>0</v>
      </c>
      <c r="I17" s="71">
        <v>0</v>
      </c>
    </row>
    <row r="18" spans="1:9" ht="28.15" customHeight="1" x14ac:dyDescent="0.2">
      <c r="A18" s="241" t="s">
        <v>306</v>
      </c>
      <c r="B18" s="241"/>
      <c r="C18" s="241"/>
      <c r="D18" s="241"/>
      <c r="E18" s="241"/>
      <c r="F18" s="241"/>
      <c r="G18" s="72">
        <v>11</v>
      </c>
      <c r="H18" s="73">
        <f>H8+H9</f>
        <v>82679990</v>
      </c>
      <c r="I18" s="73">
        <f>I8+I9</f>
        <v>93297109</v>
      </c>
    </row>
    <row r="19" spans="1:9" ht="12.75" customHeight="1" x14ac:dyDescent="0.2">
      <c r="A19" s="245" t="s">
        <v>180</v>
      </c>
      <c r="B19" s="245"/>
      <c r="C19" s="245"/>
      <c r="D19" s="245"/>
      <c r="E19" s="245"/>
      <c r="F19" s="245"/>
      <c r="G19" s="72">
        <v>12</v>
      </c>
      <c r="H19" s="73">
        <f>H20+H21+H22+H23</f>
        <v>-878315</v>
      </c>
      <c r="I19" s="73">
        <f>I20+I21+I22+I23</f>
        <v>27639859</v>
      </c>
    </row>
    <row r="20" spans="1:9" ht="12.75" customHeight="1" x14ac:dyDescent="0.2">
      <c r="A20" s="224" t="s">
        <v>181</v>
      </c>
      <c r="B20" s="224"/>
      <c r="C20" s="224"/>
      <c r="D20" s="224"/>
      <c r="E20" s="224"/>
      <c r="F20" s="224"/>
      <c r="G20" s="70">
        <v>13</v>
      </c>
      <c r="H20" s="71">
        <v>23550430</v>
      </c>
      <c r="I20" s="71">
        <v>21335358</v>
      </c>
    </row>
    <row r="21" spans="1:9" ht="12.75" customHeight="1" x14ac:dyDescent="0.2">
      <c r="A21" s="224" t="s">
        <v>182</v>
      </c>
      <c r="B21" s="224"/>
      <c r="C21" s="224"/>
      <c r="D21" s="224"/>
      <c r="E21" s="224"/>
      <c r="F21" s="224"/>
      <c r="G21" s="70">
        <v>14</v>
      </c>
      <c r="H21" s="71">
        <v>18708936</v>
      </c>
      <c r="I21" s="71">
        <v>-9931758</v>
      </c>
    </row>
    <row r="22" spans="1:9" ht="12.75" customHeight="1" x14ac:dyDescent="0.2">
      <c r="A22" s="224" t="s">
        <v>183</v>
      </c>
      <c r="B22" s="224"/>
      <c r="C22" s="224"/>
      <c r="D22" s="224"/>
      <c r="E22" s="224"/>
      <c r="F22" s="224"/>
      <c r="G22" s="70">
        <v>15</v>
      </c>
      <c r="H22" s="71">
        <v>-43137681</v>
      </c>
      <c r="I22" s="71">
        <v>16236259</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81801675</v>
      </c>
      <c r="I24" s="73">
        <f>I18+I19</f>
        <v>120936968</v>
      </c>
    </row>
    <row r="25" spans="1:9" ht="12.75" customHeight="1" x14ac:dyDescent="0.2">
      <c r="A25" s="189" t="s">
        <v>186</v>
      </c>
      <c r="B25" s="189"/>
      <c r="C25" s="189"/>
      <c r="D25" s="189"/>
      <c r="E25" s="189"/>
      <c r="F25" s="189"/>
      <c r="G25" s="70">
        <v>18</v>
      </c>
      <c r="H25" s="71">
        <v>-858325</v>
      </c>
      <c r="I25" s="71">
        <v>-1582964</v>
      </c>
    </row>
    <row r="26" spans="1:9" ht="12.75" customHeight="1" x14ac:dyDescent="0.2">
      <c r="A26" s="189" t="s">
        <v>187</v>
      </c>
      <c r="B26" s="189"/>
      <c r="C26" s="189"/>
      <c r="D26" s="189"/>
      <c r="E26" s="189"/>
      <c r="F26" s="189"/>
      <c r="G26" s="70">
        <v>19</v>
      </c>
      <c r="H26" s="71">
        <v>-5898777</v>
      </c>
      <c r="I26" s="71">
        <v>-3946875</v>
      </c>
    </row>
    <row r="27" spans="1:9" ht="25.9" customHeight="1" x14ac:dyDescent="0.2">
      <c r="A27" s="242" t="s">
        <v>188</v>
      </c>
      <c r="B27" s="242"/>
      <c r="C27" s="242"/>
      <c r="D27" s="242"/>
      <c r="E27" s="242"/>
      <c r="F27" s="242"/>
      <c r="G27" s="72">
        <v>20</v>
      </c>
      <c r="H27" s="73">
        <f>H24+H25+H26</f>
        <v>75044573</v>
      </c>
      <c r="I27" s="73">
        <f>I24+I25+I26</f>
        <v>115407129</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34738518</v>
      </c>
      <c r="I29" s="74">
        <v>1201212</v>
      </c>
    </row>
    <row r="30" spans="1:9" ht="12.75" customHeight="1" x14ac:dyDescent="0.2">
      <c r="A30" s="189" t="s">
        <v>191</v>
      </c>
      <c r="B30" s="189"/>
      <c r="C30" s="189"/>
      <c r="D30" s="189"/>
      <c r="E30" s="189"/>
      <c r="F30" s="189"/>
      <c r="G30" s="70">
        <v>22</v>
      </c>
      <c r="H30" s="74">
        <v>0</v>
      </c>
      <c r="I30" s="74">
        <v>48292980</v>
      </c>
    </row>
    <row r="31" spans="1:9" ht="12.75" customHeight="1" x14ac:dyDescent="0.2">
      <c r="A31" s="189" t="s">
        <v>192</v>
      </c>
      <c r="B31" s="189"/>
      <c r="C31" s="189"/>
      <c r="D31" s="189"/>
      <c r="E31" s="189"/>
      <c r="F31" s="189"/>
      <c r="G31" s="70">
        <v>23</v>
      </c>
      <c r="H31" s="74">
        <v>96647</v>
      </c>
      <c r="I31" s="74">
        <v>569596</v>
      </c>
    </row>
    <row r="32" spans="1:9" ht="12.75" customHeight="1" x14ac:dyDescent="0.2">
      <c r="A32" s="189" t="s">
        <v>193</v>
      </c>
      <c r="B32" s="189"/>
      <c r="C32" s="189"/>
      <c r="D32" s="189"/>
      <c r="E32" s="189"/>
      <c r="F32" s="189"/>
      <c r="G32" s="70">
        <v>24</v>
      </c>
      <c r="H32" s="74">
        <v>3602</v>
      </c>
      <c r="I32" s="74">
        <v>2705</v>
      </c>
    </row>
    <row r="33" spans="1:9" ht="12.75" customHeight="1" x14ac:dyDescent="0.2">
      <c r="A33" s="189" t="s">
        <v>194</v>
      </c>
      <c r="B33" s="189"/>
      <c r="C33" s="189"/>
      <c r="D33" s="189"/>
      <c r="E33" s="189"/>
      <c r="F33" s="189"/>
      <c r="G33" s="70">
        <v>25</v>
      </c>
      <c r="H33" s="74">
        <v>39572</v>
      </c>
      <c r="I33" s="74">
        <v>4394</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34878339</v>
      </c>
      <c r="I35" s="75">
        <f>I29+I30+I31+I32+I33+I34</f>
        <v>50070887</v>
      </c>
    </row>
    <row r="36" spans="1:9" ht="22.9" customHeight="1" x14ac:dyDescent="0.2">
      <c r="A36" s="189" t="s">
        <v>197</v>
      </c>
      <c r="B36" s="189"/>
      <c r="C36" s="189"/>
      <c r="D36" s="189"/>
      <c r="E36" s="189"/>
      <c r="F36" s="189"/>
      <c r="G36" s="70">
        <v>28</v>
      </c>
      <c r="H36" s="74">
        <v>-52661712</v>
      </c>
      <c r="I36" s="74">
        <v>-73779769</v>
      </c>
    </row>
    <row r="37" spans="1:9" ht="12.75" customHeight="1" x14ac:dyDescent="0.2">
      <c r="A37" s="189" t="s">
        <v>198</v>
      </c>
      <c r="B37" s="189"/>
      <c r="C37" s="189"/>
      <c r="D37" s="189"/>
      <c r="E37" s="189"/>
      <c r="F37" s="189"/>
      <c r="G37" s="70">
        <v>29</v>
      </c>
      <c r="H37" s="74">
        <v>-39749868</v>
      </c>
      <c r="I37" s="74">
        <v>-15911992</v>
      </c>
    </row>
    <row r="38" spans="1:9" ht="12.75" customHeight="1" x14ac:dyDescent="0.2">
      <c r="A38" s="189" t="s">
        <v>199</v>
      </c>
      <c r="B38" s="189"/>
      <c r="C38" s="189"/>
      <c r="D38" s="189"/>
      <c r="E38" s="189"/>
      <c r="F38" s="189"/>
      <c r="G38" s="70">
        <v>30</v>
      </c>
      <c r="H38" s="74">
        <v>-2016</v>
      </c>
      <c r="I38" s="74">
        <v>-7237</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-92413596</v>
      </c>
      <c r="I41" s="75">
        <f>I36+I37+I38+I39+I40</f>
        <v>-89698998</v>
      </c>
    </row>
    <row r="42" spans="1:9" ht="29.45" customHeight="1" x14ac:dyDescent="0.2">
      <c r="A42" s="242" t="s">
        <v>203</v>
      </c>
      <c r="B42" s="242"/>
      <c r="C42" s="242"/>
      <c r="D42" s="242"/>
      <c r="E42" s="242"/>
      <c r="F42" s="242"/>
      <c r="G42" s="72">
        <v>34</v>
      </c>
      <c r="H42" s="75">
        <f>H35+H41</f>
        <v>-57535257</v>
      </c>
      <c r="I42" s="75">
        <f>I35+I41</f>
        <v>-39628111</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89459839</v>
      </c>
      <c r="I46" s="74">
        <v>65771007</v>
      </c>
    </row>
    <row r="47" spans="1:9" ht="12.75" customHeight="1" x14ac:dyDescent="0.2">
      <c r="A47" s="189" t="s">
        <v>208</v>
      </c>
      <c r="B47" s="189"/>
      <c r="C47" s="189"/>
      <c r="D47" s="189"/>
      <c r="E47" s="189"/>
      <c r="F47" s="189"/>
      <c r="G47" s="70">
        <v>38</v>
      </c>
      <c r="H47" s="74">
        <v>2764207</v>
      </c>
      <c r="I47" s="74">
        <v>2624608</v>
      </c>
    </row>
    <row r="48" spans="1:9" ht="22.15" customHeight="1" x14ac:dyDescent="0.2">
      <c r="A48" s="241" t="s">
        <v>209</v>
      </c>
      <c r="B48" s="241"/>
      <c r="C48" s="241"/>
      <c r="D48" s="241"/>
      <c r="E48" s="241"/>
      <c r="F48" s="241"/>
      <c r="G48" s="72">
        <v>39</v>
      </c>
      <c r="H48" s="75">
        <f>H44+H45+H46+H47</f>
        <v>92224046</v>
      </c>
      <c r="I48" s="75">
        <f>I44+I45+I46+I47</f>
        <v>68395615</v>
      </c>
    </row>
    <row r="49" spans="1:9" ht="24.6" customHeight="1" x14ac:dyDescent="0.2">
      <c r="A49" s="189" t="s">
        <v>305</v>
      </c>
      <c r="B49" s="189"/>
      <c r="C49" s="189"/>
      <c r="D49" s="189"/>
      <c r="E49" s="189"/>
      <c r="F49" s="189"/>
      <c r="G49" s="70">
        <v>40</v>
      </c>
      <c r="H49" s="74">
        <v>-71084378</v>
      </c>
      <c r="I49" s="74">
        <v>-92978825</v>
      </c>
    </row>
    <row r="50" spans="1:9" ht="12.75" customHeight="1" x14ac:dyDescent="0.2">
      <c r="A50" s="189" t="s">
        <v>210</v>
      </c>
      <c r="B50" s="189"/>
      <c r="C50" s="189"/>
      <c r="D50" s="189"/>
      <c r="E50" s="189"/>
      <c r="F50" s="189"/>
      <c r="G50" s="70">
        <v>41</v>
      </c>
      <c r="H50" s="74">
        <v>-12087210</v>
      </c>
      <c r="I50" s="74">
        <v>-18466665</v>
      </c>
    </row>
    <row r="51" spans="1:9" ht="12.75" customHeight="1" x14ac:dyDescent="0.2">
      <c r="A51" s="189" t="s">
        <v>211</v>
      </c>
      <c r="B51" s="189"/>
      <c r="C51" s="189"/>
      <c r="D51" s="189"/>
      <c r="E51" s="189"/>
      <c r="F51" s="189"/>
      <c r="G51" s="70">
        <v>42</v>
      </c>
      <c r="H51" s="74">
        <v>-43290</v>
      </c>
      <c r="I51" s="74">
        <v>-54978</v>
      </c>
    </row>
    <row r="52" spans="1:9" ht="22.9" customHeight="1" x14ac:dyDescent="0.2">
      <c r="A52" s="189" t="s">
        <v>212</v>
      </c>
      <c r="B52" s="189"/>
      <c r="C52" s="189"/>
      <c r="D52" s="189"/>
      <c r="E52" s="189"/>
      <c r="F52" s="189"/>
      <c r="G52" s="70">
        <v>43</v>
      </c>
      <c r="H52" s="74">
        <v>-3542462</v>
      </c>
      <c r="I52" s="74">
        <v>-5250394</v>
      </c>
    </row>
    <row r="53" spans="1:9" ht="12.75" customHeight="1" x14ac:dyDescent="0.2">
      <c r="A53" s="189" t="s">
        <v>213</v>
      </c>
      <c r="B53" s="189"/>
      <c r="C53" s="189"/>
      <c r="D53" s="189"/>
      <c r="E53" s="189"/>
      <c r="F53" s="189"/>
      <c r="G53" s="70">
        <v>44</v>
      </c>
      <c r="H53" s="74">
        <v>-5483548</v>
      </c>
      <c r="I53" s="74">
        <v>-6808610</v>
      </c>
    </row>
    <row r="54" spans="1:9" ht="30.6" customHeight="1" x14ac:dyDescent="0.2">
      <c r="A54" s="241" t="s">
        <v>214</v>
      </c>
      <c r="B54" s="241"/>
      <c r="C54" s="241"/>
      <c r="D54" s="241"/>
      <c r="E54" s="241"/>
      <c r="F54" s="241"/>
      <c r="G54" s="72">
        <v>45</v>
      </c>
      <c r="H54" s="75">
        <f>H49+H50+H51+H52+H53</f>
        <v>-92240888</v>
      </c>
      <c r="I54" s="75">
        <f>I49+I50+I51+I52+I53</f>
        <v>-123559472</v>
      </c>
    </row>
    <row r="55" spans="1:9" ht="29.45" customHeight="1" x14ac:dyDescent="0.2">
      <c r="A55" s="242" t="s">
        <v>215</v>
      </c>
      <c r="B55" s="242"/>
      <c r="C55" s="242"/>
      <c r="D55" s="242"/>
      <c r="E55" s="242"/>
      <c r="F55" s="242"/>
      <c r="G55" s="72">
        <v>46</v>
      </c>
      <c r="H55" s="75">
        <f>H48+H54</f>
        <v>-16842</v>
      </c>
      <c r="I55" s="75">
        <f>I48+I54</f>
        <v>-55163857</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17492474</v>
      </c>
      <c r="I57" s="75">
        <f>I27+I42+I55+I56</f>
        <v>20615161</v>
      </c>
    </row>
    <row r="58" spans="1:9" x14ac:dyDescent="0.2">
      <c r="A58" s="244" t="s">
        <v>218</v>
      </c>
      <c r="B58" s="244"/>
      <c r="C58" s="244"/>
      <c r="D58" s="244"/>
      <c r="E58" s="244"/>
      <c r="F58" s="244"/>
      <c r="G58" s="70">
        <v>49</v>
      </c>
      <c r="H58" s="74">
        <v>4420413</v>
      </c>
      <c r="I58" s="74">
        <v>21912887</v>
      </c>
    </row>
    <row r="59" spans="1:9" ht="31.15" customHeight="1" x14ac:dyDescent="0.2">
      <c r="A59" s="242" t="s">
        <v>219</v>
      </c>
      <c r="B59" s="242"/>
      <c r="C59" s="242"/>
      <c r="D59" s="242"/>
      <c r="E59" s="242"/>
      <c r="F59" s="242"/>
      <c r="G59" s="72">
        <v>50</v>
      </c>
      <c r="H59" s="75">
        <f>H57+H58</f>
        <v>21912887</v>
      </c>
      <c r="I59" s="75">
        <f>I57+I58</f>
        <v>42528048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A3" sqref="A3:I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476</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473</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4" zoomScaleNormal="100" zoomScaleSheetLayoutView="80" workbookViewId="0">
      <selection activeCell="U55" sqref="U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44927</v>
      </c>
      <c r="F2" s="4" t="s">
        <v>0</v>
      </c>
      <c r="G2" s="9">
        <v>45291</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207897095</v>
      </c>
      <c r="I7" s="36">
        <v>25414886</v>
      </c>
      <c r="J7" s="36">
        <v>11455094</v>
      </c>
      <c r="K7" s="36">
        <v>19590484</v>
      </c>
      <c r="L7" s="36">
        <v>5227566</v>
      </c>
      <c r="M7" s="36">
        <v>9313410</v>
      </c>
      <c r="N7" s="36">
        <v>104347219</v>
      </c>
      <c r="O7" s="36">
        <v>0</v>
      </c>
      <c r="P7" s="36">
        <v>0</v>
      </c>
      <c r="Q7" s="36">
        <v>0</v>
      </c>
      <c r="R7" s="36">
        <v>0</v>
      </c>
      <c r="S7" s="36">
        <v>0</v>
      </c>
      <c r="T7" s="36">
        <v>0</v>
      </c>
      <c r="U7" s="36">
        <f>68082271+41040652</f>
        <v>109122923</v>
      </c>
      <c r="V7" s="36">
        <v>0</v>
      </c>
      <c r="W7" s="37">
        <f>H7+I7+J7+K7-L7+M7+N7+O7+P7+Q7+R7+U7+V7+S7+T7</f>
        <v>481913545</v>
      </c>
      <c r="X7" s="36">
        <v>8399845</v>
      </c>
      <c r="Y7" s="37">
        <f>W7+X7</f>
        <v>490313390</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207897095</v>
      </c>
      <c r="I10" s="37">
        <f t="shared" ref="I10:Y10" si="2">I7+I8+I9</f>
        <v>25414886</v>
      </c>
      <c r="J10" s="37">
        <f t="shared" si="2"/>
        <v>11455094</v>
      </c>
      <c r="K10" s="37">
        <f>K7+K8+K9</f>
        <v>19590484</v>
      </c>
      <c r="L10" s="37">
        <f t="shared" si="2"/>
        <v>5227566</v>
      </c>
      <c r="M10" s="37">
        <f t="shared" si="2"/>
        <v>9313410</v>
      </c>
      <c r="N10" s="37">
        <f t="shared" si="2"/>
        <v>104347219</v>
      </c>
      <c r="O10" s="37">
        <f t="shared" si="2"/>
        <v>0</v>
      </c>
      <c r="P10" s="37">
        <f t="shared" si="2"/>
        <v>0</v>
      </c>
      <c r="Q10" s="37">
        <f t="shared" si="2"/>
        <v>0</v>
      </c>
      <c r="R10" s="37">
        <f t="shared" si="2"/>
        <v>0</v>
      </c>
      <c r="S10" s="37">
        <f t="shared" si="2"/>
        <v>0</v>
      </c>
      <c r="T10" s="37">
        <f t="shared" si="2"/>
        <v>0</v>
      </c>
      <c r="U10" s="37">
        <f t="shared" si="2"/>
        <v>109122923</v>
      </c>
      <c r="V10" s="37">
        <f t="shared" si="2"/>
        <v>0</v>
      </c>
      <c r="W10" s="37">
        <f t="shared" si="2"/>
        <v>481913545</v>
      </c>
      <c r="X10" s="37">
        <f t="shared" si="2"/>
        <v>8399845</v>
      </c>
      <c r="Y10" s="37">
        <f t="shared" si="2"/>
        <v>490313390</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49058434</v>
      </c>
      <c r="W11" s="37">
        <f t="shared" ref="W11:W29" si="3">H11+I11+J11+K11-L11+M11+N11+O11+P11+Q11+R11+U11+V11+S11+T11</f>
        <v>49058434</v>
      </c>
      <c r="X11" s="36">
        <v>1024372</v>
      </c>
      <c r="Y11" s="37">
        <f t="shared" ref="Y11:Y29" si="4">W11+X11</f>
        <v>50082806</v>
      </c>
    </row>
    <row r="12" spans="1:25" x14ac:dyDescent="0.2">
      <c r="A12" s="277" t="s">
        <v>268</v>
      </c>
      <c r="B12" s="277"/>
      <c r="C12" s="277"/>
      <c r="D12" s="277"/>
      <c r="E12" s="277"/>
      <c r="F12" s="277"/>
      <c r="G12" s="6">
        <v>6</v>
      </c>
      <c r="H12" s="38">
        <v>0</v>
      </c>
      <c r="I12" s="38">
        <v>0</v>
      </c>
      <c r="J12" s="38">
        <v>0</v>
      </c>
      <c r="K12" s="38">
        <v>0</v>
      </c>
      <c r="L12" s="38">
        <v>0</v>
      </c>
      <c r="M12" s="38">
        <v>0</v>
      </c>
      <c r="N12" s="36">
        <v>571446</v>
      </c>
      <c r="O12" s="38">
        <v>0</v>
      </c>
      <c r="P12" s="38">
        <v>0</v>
      </c>
      <c r="Q12" s="38">
        <v>0</v>
      </c>
      <c r="R12" s="38">
        <v>0</v>
      </c>
      <c r="S12" s="36">
        <v>0</v>
      </c>
      <c r="T12" s="36">
        <v>0</v>
      </c>
      <c r="U12" s="38">
        <v>0</v>
      </c>
      <c r="V12" s="38">
        <v>0</v>
      </c>
      <c r="W12" s="37">
        <f t="shared" si="3"/>
        <v>571446</v>
      </c>
      <c r="X12" s="36">
        <v>17710</v>
      </c>
      <c r="Y12" s="37">
        <f t="shared" si="4"/>
        <v>589156</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893572</v>
      </c>
      <c r="O18" s="36">
        <v>0</v>
      </c>
      <c r="P18" s="36">
        <v>0</v>
      </c>
      <c r="Q18" s="36">
        <v>0</v>
      </c>
      <c r="R18" s="36">
        <v>0</v>
      </c>
      <c r="S18" s="36">
        <v>0</v>
      </c>
      <c r="T18" s="36">
        <v>0</v>
      </c>
      <c r="U18" s="36">
        <v>0</v>
      </c>
      <c r="V18" s="36">
        <v>0</v>
      </c>
      <c r="W18" s="37">
        <f t="shared" si="3"/>
        <v>893572</v>
      </c>
      <c r="X18" s="36">
        <v>0</v>
      </c>
      <c r="Y18" s="37">
        <f t="shared" si="4"/>
        <v>893572</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-88149</v>
      </c>
      <c r="O20" s="36">
        <v>0</v>
      </c>
      <c r="P20" s="36">
        <v>0</v>
      </c>
      <c r="Q20" s="36">
        <v>0</v>
      </c>
      <c r="R20" s="36">
        <v>0</v>
      </c>
      <c r="S20" s="36">
        <v>0</v>
      </c>
      <c r="T20" s="36">
        <v>0</v>
      </c>
      <c r="U20" s="36">
        <v>0</v>
      </c>
      <c r="V20" s="36">
        <v>0</v>
      </c>
      <c r="W20" s="37">
        <f t="shared" si="3"/>
        <v>-88149</v>
      </c>
      <c r="X20" s="36">
        <v>0</v>
      </c>
      <c r="Y20" s="37">
        <f t="shared" si="4"/>
        <v>-88149</v>
      </c>
    </row>
    <row r="21" spans="1:25" ht="30.75" customHeight="1" x14ac:dyDescent="0.2">
      <c r="A21" s="277" t="s">
        <v>418</v>
      </c>
      <c r="B21" s="277"/>
      <c r="C21" s="277"/>
      <c r="D21" s="277"/>
      <c r="E21" s="277"/>
      <c r="F21" s="277"/>
      <c r="G21" s="6">
        <v>15</v>
      </c>
      <c r="H21" s="36">
        <v>0</v>
      </c>
      <c r="I21" s="36">
        <v>-634918</v>
      </c>
      <c r="J21" s="36">
        <v>0</v>
      </c>
      <c r="K21" s="36">
        <v>0</v>
      </c>
      <c r="L21" s="36">
        <v>0</v>
      </c>
      <c r="M21" s="36">
        <v>0</v>
      </c>
      <c r="N21" s="36">
        <v>0</v>
      </c>
      <c r="O21" s="36">
        <v>0</v>
      </c>
      <c r="P21" s="36">
        <v>0</v>
      </c>
      <c r="Q21" s="36">
        <v>0</v>
      </c>
      <c r="R21" s="36">
        <v>0</v>
      </c>
      <c r="S21" s="36">
        <v>0</v>
      </c>
      <c r="T21" s="36">
        <v>0</v>
      </c>
      <c r="U21" s="36">
        <v>-35042</v>
      </c>
      <c r="V21" s="36">
        <v>0</v>
      </c>
      <c r="W21" s="37">
        <f t="shared" si="3"/>
        <v>-669960</v>
      </c>
      <c r="X21" s="36">
        <v>0</v>
      </c>
      <c r="Y21" s="37">
        <f t="shared" si="4"/>
        <v>-669960</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3542462</v>
      </c>
      <c r="M24" s="36">
        <v>0</v>
      </c>
      <c r="N24" s="36">
        <v>0</v>
      </c>
      <c r="O24" s="36">
        <v>0</v>
      </c>
      <c r="P24" s="36">
        <v>0</v>
      </c>
      <c r="Q24" s="36">
        <v>0</v>
      </c>
      <c r="R24" s="36">
        <v>0</v>
      </c>
      <c r="S24" s="36">
        <v>0</v>
      </c>
      <c r="T24" s="36">
        <v>0</v>
      </c>
      <c r="U24" s="36">
        <v>0</v>
      </c>
      <c r="V24" s="36">
        <v>0</v>
      </c>
      <c r="W24" s="37">
        <f t="shared" si="3"/>
        <v>-3542462</v>
      </c>
      <c r="X24" s="36">
        <v>0</v>
      </c>
      <c r="Y24" s="37">
        <f t="shared" si="4"/>
        <v>-3542462</v>
      </c>
    </row>
    <row r="25" spans="1:25" x14ac:dyDescent="0.2">
      <c r="A25" s="277" t="s">
        <v>421</v>
      </c>
      <c r="B25" s="277"/>
      <c r="C25" s="277"/>
      <c r="D25" s="277"/>
      <c r="E25" s="277"/>
      <c r="F25" s="277"/>
      <c r="G25" s="6">
        <v>19</v>
      </c>
      <c r="H25" s="36">
        <v>0</v>
      </c>
      <c r="I25" s="36">
        <v>0</v>
      </c>
      <c r="J25" s="36">
        <v>0</v>
      </c>
      <c r="K25" s="36">
        <v>0</v>
      </c>
      <c r="L25" s="36">
        <v>-3136288</v>
      </c>
      <c r="M25" s="36">
        <v>0</v>
      </c>
      <c r="N25" s="36">
        <v>0</v>
      </c>
      <c r="O25" s="36">
        <v>0</v>
      </c>
      <c r="P25" s="36">
        <v>0</v>
      </c>
      <c r="Q25" s="36">
        <v>0</v>
      </c>
      <c r="R25" s="36">
        <v>0</v>
      </c>
      <c r="S25" s="36">
        <v>0</v>
      </c>
      <c r="T25" s="36">
        <v>0</v>
      </c>
      <c r="U25" s="36">
        <v>0</v>
      </c>
      <c r="V25" s="36">
        <v>0</v>
      </c>
      <c r="W25" s="37">
        <f t="shared" si="3"/>
        <v>3136288</v>
      </c>
      <c r="X25" s="36">
        <v>0</v>
      </c>
      <c r="Y25" s="37">
        <f t="shared" si="4"/>
        <v>3136288</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-12081715</v>
      </c>
      <c r="V26" s="36">
        <v>0</v>
      </c>
      <c r="W26" s="37">
        <f t="shared" si="3"/>
        <v>-12081715</v>
      </c>
      <c r="X26" s="36">
        <v>0</v>
      </c>
      <c r="Y26" s="37">
        <f t="shared" si="4"/>
        <v>-12081715</v>
      </c>
    </row>
    <row r="27" spans="1:25" ht="12.75" customHeight="1" x14ac:dyDescent="0.2">
      <c r="A27" s="277" t="s">
        <v>422</v>
      </c>
      <c r="B27" s="277"/>
      <c r="C27" s="277"/>
      <c r="D27" s="277"/>
      <c r="E27" s="277"/>
      <c r="F27" s="277"/>
      <c r="G27" s="6">
        <v>21</v>
      </c>
      <c r="H27" s="36">
        <v>0</v>
      </c>
      <c r="I27" s="36">
        <v>0</v>
      </c>
      <c r="J27" s="36">
        <v>0</v>
      </c>
      <c r="K27" s="36">
        <v>0</v>
      </c>
      <c r="L27" s="36">
        <v>0</v>
      </c>
      <c r="M27" s="36">
        <v>0</v>
      </c>
      <c r="N27" s="36">
        <v>-9112</v>
      </c>
      <c r="O27" s="36">
        <v>0</v>
      </c>
      <c r="P27" s="36">
        <v>0</v>
      </c>
      <c r="Q27" s="36">
        <v>0</v>
      </c>
      <c r="R27" s="36">
        <v>0</v>
      </c>
      <c r="S27" s="36">
        <v>0</v>
      </c>
      <c r="T27" s="36">
        <v>0</v>
      </c>
      <c r="U27" s="36">
        <v>0</v>
      </c>
      <c r="V27" s="36">
        <v>0</v>
      </c>
      <c r="W27" s="37">
        <f t="shared" si="3"/>
        <v>-9112</v>
      </c>
      <c r="X27" s="36">
        <v>-17979</v>
      </c>
      <c r="Y27" s="37">
        <f t="shared" si="4"/>
        <v>-27091</v>
      </c>
    </row>
    <row r="28" spans="1:25" ht="12.75" customHeight="1" x14ac:dyDescent="0.2">
      <c r="A28" s="277" t="s">
        <v>423</v>
      </c>
      <c r="B28" s="277"/>
      <c r="C28" s="277"/>
      <c r="D28" s="277"/>
      <c r="E28" s="277"/>
      <c r="F28" s="277"/>
      <c r="G28" s="6">
        <v>22</v>
      </c>
      <c r="H28" s="36">
        <v>0</v>
      </c>
      <c r="I28" s="36">
        <v>0</v>
      </c>
      <c r="J28" s="36">
        <v>1626543</v>
      </c>
      <c r="K28" s="36">
        <v>0</v>
      </c>
      <c r="L28" s="36">
        <v>0</v>
      </c>
      <c r="M28" s="36">
        <v>575907</v>
      </c>
      <c r="N28" s="36">
        <v>15620834</v>
      </c>
      <c r="O28" s="36">
        <v>0</v>
      </c>
      <c r="P28" s="36">
        <v>0</v>
      </c>
      <c r="Q28" s="36">
        <v>0</v>
      </c>
      <c r="R28" s="36">
        <v>0</v>
      </c>
      <c r="S28" s="36">
        <v>0</v>
      </c>
      <c r="T28" s="36">
        <v>0</v>
      </c>
      <c r="U28" s="36">
        <v>-17823284</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207897095</v>
      </c>
      <c r="I30" s="39">
        <f t="shared" ref="I30:Y30" si="5">SUM(I10:I29)</f>
        <v>24779968</v>
      </c>
      <c r="J30" s="39">
        <f t="shared" si="5"/>
        <v>13081637</v>
      </c>
      <c r="K30" s="39">
        <f t="shared" si="5"/>
        <v>19590484</v>
      </c>
      <c r="L30" s="39">
        <f t="shared" si="5"/>
        <v>5633740</v>
      </c>
      <c r="M30" s="39">
        <f t="shared" si="5"/>
        <v>9889317</v>
      </c>
      <c r="N30" s="39">
        <f t="shared" si="5"/>
        <v>121335810</v>
      </c>
      <c r="O30" s="39">
        <f t="shared" si="5"/>
        <v>0</v>
      </c>
      <c r="P30" s="39">
        <f t="shared" si="5"/>
        <v>0</v>
      </c>
      <c r="Q30" s="39">
        <f t="shared" si="5"/>
        <v>0</v>
      </c>
      <c r="R30" s="39">
        <f t="shared" si="5"/>
        <v>0</v>
      </c>
      <c r="S30" s="39">
        <f t="shared" si="5"/>
        <v>0</v>
      </c>
      <c r="T30" s="39">
        <f t="shared" si="5"/>
        <v>0</v>
      </c>
      <c r="U30" s="39">
        <f t="shared" si="5"/>
        <v>79182882</v>
      </c>
      <c r="V30" s="39">
        <f t="shared" si="5"/>
        <v>49058434</v>
      </c>
      <c r="W30" s="39">
        <f t="shared" si="5"/>
        <v>519181887</v>
      </c>
      <c r="X30" s="39">
        <f t="shared" si="5"/>
        <v>9423948</v>
      </c>
      <c r="Y30" s="39">
        <f t="shared" si="5"/>
        <v>528605835</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1376869</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1376869</v>
      </c>
      <c r="X32" s="37">
        <f t="shared" si="6"/>
        <v>17710</v>
      </c>
      <c r="Y32" s="37">
        <f t="shared" si="6"/>
        <v>1394579</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1376869</v>
      </c>
      <c r="O33" s="37">
        <f t="shared" si="8"/>
        <v>0</v>
      </c>
      <c r="P33" s="37">
        <f t="shared" si="8"/>
        <v>0</v>
      </c>
      <c r="Q33" s="37">
        <f t="shared" si="8"/>
        <v>0</v>
      </c>
      <c r="R33" s="37">
        <f t="shared" si="8"/>
        <v>0</v>
      </c>
      <c r="S33" s="37">
        <f t="shared" ref="S33:T33" si="9">S11+S32</f>
        <v>0</v>
      </c>
      <c r="T33" s="37">
        <f t="shared" si="9"/>
        <v>0</v>
      </c>
      <c r="U33" s="37">
        <f t="shared" si="8"/>
        <v>0</v>
      </c>
      <c r="V33" s="37">
        <f t="shared" si="8"/>
        <v>49058434</v>
      </c>
      <c r="W33" s="37">
        <f t="shared" si="8"/>
        <v>50435303</v>
      </c>
      <c r="X33" s="37">
        <f t="shared" si="8"/>
        <v>1042082</v>
      </c>
      <c r="Y33" s="37">
        <f t="shared" si="8"/>
        <v>51477385</v>
      </c>
    </row>
    <row r="34" spans="1:25" ht="30.75" customHeight="1" x14ac:dyDescent="0.2">
      <c r="A34" s="276" t="s">
        <v>427</v>
      </c>
      <c r="B34" s="276"/>
      <c r="C34" s="276"/>
      <c r="D34" s="276"/>
      <c r="E34" s="276"/>
      <c r="F34" s="276"/>
      <c r="G34" s="8">
        <v>27</v>
      </c>
      <c r="H34" s="39">
        <f>SUM(H21:H29)</f>
        <v>0</v>
      </c>
      <c r="I34" s="39">
        <f t="shared" ref="I34:Y34" si="10">SUM(I21:I29)</f>
        <v>-634918</v>
      </c>
      <c r="J34" s="39">
        <f t="shared" si="10"/>
        <v>1626543</v>
      </c>
      <c r="K34" s="39">
        <f t="shared" si="10"/>
        <v>0</v>
      </c>
      <c r="L34" s="39">
        <f t="shared" si="10"/>
        <v>406174</v>
      </c>
      <c r="M34" s="39">
        <f t="shared" si="10"/>
        <v>575907</v>
      </c>
      <c r="N34" s="39">
        <f t="shared" si="10"/>
        <v>15611722</v>
      </c>
      <c r="O34" s="39">
        <f t="shared" si="10"/>
        <v>0</v>
      </c>
      <c r="P34" s="39">
        <f t="shared" si="10"/>
        <v>0</v>
      </c>
      <c r="Q34" s="39">
        <f t="shared" si="10"/>
        <v>0</v>
      </c>
      <c r="R34" s="39">
        <f t="shared" si="10"/>
        <v>0</v>
      </c>
      <c r="S34" s="39">
        <f t="shared" ref="S34:T34" si="11">SUM(S21:S29)</f>
        <v>0</v>
      </c>
      <c r="T34" s="39">
        <f t="shared" si="11"/>
        <v>0</v>
      </c>
      <c r="U34" s="39">
        <f t="shared" si="10"/>
        <v>-29940041</v>
      </c>
      <c r="V34" s="39">
        <f t="shared" si="10"/>
        <v>0</v>
      </c>
      <c r="W34" s="39">
        <f t="shared" si="10"/>
        <v>-13166961</v>
      </c>
      <c r="X34" s="39">
        <f t="shared" si="10"/>
        <v>-17979</v>
      </c>
      <c r="Y34" s="39">
        <f t="shared" si="10"/>
        <v>-13184940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207897095</v>
      </c>
      <c r="I36" s="36">
        <v>24779968</v>
      </c>
      <c r="J36" s="36">
        <v>13081637</v>
      </c>
      <c r="K36" s="36">
        <v>19590484</v>
      </c>
      <c r="L36" s="36">
        <v>5633740</v>
      </c>
      <c r="M36" s="36">
        <v>9889317</v>
      </c>
      <c r="N36" s="36">
        <v>121335810</v>
      </c>
      <c r="O36" s="36">
        <v>0</v>
      </c>
      <c r="P36" s="36">
        <v>0</v>
      </c>
      <c r="Q36" s="36">
        <v>0</v>
      </c>
      <c r="R36" s="36">
        <v>0</v>
      </c>
      <c r="S36" s="36">
        <v>0</v>
      </c>
      <c r="T36" s="36">
        <v>0</v>
      </c>
      <c r="U36" s="36">
        <v>128241316</v>
      </c>
      <c r="V36" s="36">
        <v>0</v>
      </c>
      <c r="W36" s="40">
        <f>H36+I36+J36+K36-L36+M36+N36+O36+P36+Q36+R36+U36+V36+S36+T36</f>
        <v>519181887</v>
      </c>
      <c r="X36" s="36">
        <v>9423948</v>
      </c>
      <c r="Y36" s="40">
        <f t="shared" ref="Y36:Y38" si="12">W36+X36</f>
        <v>528605835</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207897095</v>
      </c>
      <c r="I39" s="37">
        <f t="shared" ref="I39:Y39" si="14">I36+I37+I38</f>
        <v>24779968</v>
      </c>
      <c r="J39" s="37">
        <f t="shared" si="14"/>
        <v>13081637</v>
      </c>
      <c r="K39" s="37">
        <f t="shared" si="14"/>
        <v>19590484</v>
      </c>
      <c r="L39" s="37">
        <f t="shared" si="14"/>
        <v>5633740</v>
      </c>
      <c r="M39" s="37">
        <f t="shared" si="14"/>
        <v>9889317</v>
      </c>
      <c r="N39" s="37">
        <f t="shared" si="14"/>
        <v>121335810</v>
      </c>
      <c r="O39" s="37">
        <f t="shared" si="14"/>
        <v>0</v>
      </c>
      <c r="P39" s="37">
        <f t="shared" si="14"/>
        <v>0</v>
      </c>
      <c r="Q39" s="37">
        <f t="shared" si="14"/>
        <v>0</v>
      </c>
      <c r="R39" s="37">
        <f t="shared" si="14"/>
        <v>0</v>
      </c>
      <c r="S39" s="37">
        <f t="shared" si="14"/>
        <v>0</v>
      </c>
      <c r="T39" s="37">
        <f t="shared" si="14"/>
        <v>0</v>
      </c>
      <c r="U39" s="37">
        <f t="shared" si="14"/>
        <v>128241316</v>
      </c>
      <c r="V39" s="37">
        <f t="shared" si="14"/>
        <v>0</v>
      </c>
      <c r="W39" s="37">
        <f t="shared" si="14"/>
        <v>519181887</v>
      </c>
      <c r="X39" s="37">
        <f t="shared" si="14"/>
        <v>9423948</v>
      </c>
      <c r="Y39" s="37">
        <f t="shared" si="14"/>
        <v>528605835</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66361739</v>
      </c>
      <c r="W40" s="40">
        <f t="shared" ref="W40:W58" si="15">H40+I40+J40+K40-L40+M40+N40+O40+P40+Q40+R40+U40+V40+S40+T40</f>
        <v>66361739</v>
      </c>
      <c r="X40" s="36">
        <v>1218237</v>
      </c>
      <c r="Y40" s="40">
        <f t="shared" ref="Y40:Y58" si="16">W40+X40</f>
        <v>67579976</v>
      </c>
    </row>
    <row r="41" spans="1:25" ht="12.75" customHeight="1" x14ac:dyDescent="0.2">
      <c r="A41" s="277" t="s">
        <v>268</v>
      </c>
      <c r="B41" s="277"/>
      <c r="C41" s="277"/>
      <c r="D41" s="277"/>
      <c r="E41" s="277"/>
      <c r="F41" s="277"/>
      <c r="G41" s="6">
        <v>33</v>
      </c>
      <c r="H41" s="38">
        <v>0</v>
      </c>
      <c r="I41" s="38">
        <v>0</v>
      </c>
      <c r="J41" s="38">
        <v>0</v>
      </c>
      <c r="K41" s="38">
        <v>0</v>
      </c>
      <c r="L41" s="38">
        <v>0</v>
      </c>
      <c r="M41" s="38">
        <v>0</v>
      </c>
      <c r="N41" s="36">
        <v>5313</v>
      </c>
      <c r="O41" s="38">
        <v>0</v>
      </c>
      <c r="P41" s="38">
        <v>0</v>
      </c>
      <c r="Q41" s="38">
        <v>0</v>
      </c>
      <c r="R41" s="38">
        <v>0</v>
      </c>
      <c r="S41" s="36">
        <v>0</v>
      </c>
      <c r="T41" s="36">
        <v>0</v>
      </c>
      <c r="U41" s="38">
        <v>0</v>
      </c>
      <c r="V41" s="38">
        <v>0</v>
      </c>
      <c r="W41" s="40">
        <f t="shared" si="15"/>
        <v>5313</v>
      </c>
      <c r="X41" s="36">
        <v>0</v>
      </c>
      <c r="Y41" s="40">
        <f t="shared" si="16"/>
        <v>5313</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79345</v>
      </c>
      <c r="O47" s="36">
        <v>0</v>
      </c>
      <c r="P47" s="36">
        <v>0</v>
      </c>
      <c r="Q47" s="36">
        <v>0</v>
      </c>
      <c r="R47" s="36">
        <v>0</v>
      </c>
      <c r="S47" s="36">
        <v>0</v>
      </c>
      <c r="T47" s="36">
        <v>0</v>
      </c>
      <c r="U47" s="36">
        <v>0</v>
      </c>
      <c r="V47" s="36">
        <v>0</v>
      </c>
      <c r="W47" s="40">
        <f t="shared" si="15"/>
        <v>79345</v>
      </c>
      <c r="X47" s="36">
        <v>0</v>
      </c>
      <c r="Y47" s="40">
        <f t="shared" si="16"/>
        <v>79345</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6425</v>
      </c>
      <c r="O49" s="36">
        <v>0</v>
      </c>
      <c r="P49" s="36">
        <v>0</v>
      </c>
      <c r="Q49" s="36">
        <v>0</v>
      </c>
      <c r="R49" s="36">
        <v>0</v>
      </c>
      <c r="S49" s="36">
        <v>0</v>
      </c>
      <c r="T49" s="36">
        <v>0</v>
      </c>
      <c r="U49" s="36">
        <v>0</v>
      </c>
      <c r="V49" s="36">
        <v>0</v>
      </c>
      <c r="W49" s="40">
        <f t="shared" si="15"/>
        <v>6425</v>
      </c>
      <c r="X49" s="36">
        <v>0</v>
      </c>
      <c r="Y49" s="40">
        <f t="shared" si="16"/>
        <v>6425</v>
      </c>
    </row>
    <row r="50" spans="1:25" ht="24" customHeight="1" x14ac:dyDescent="0.2">
      <c r="A50" s="277" t="s">
        <v>418</v>
      </c>
      <c r="B50" s="277"/>
      <c r="C50" s="277"/>
      <c r="D50" s="277"/>
      <c r="E50" s="277"/>
      <c r="F50" s="277"/>
      <c r="G50" s="6">
        <v>42</v>
      </c>
      <c r="H50" s="36">
        <v>5702995</v>
      </c>
      <c r="I50" s="36">
        <f>-7181073-119522</f>
        <v>-7300595</v>
      </c>
      <c r="J50" s="36">
        <v>0</v>
      </c>
      <c r="K50" s="36">
        <v>0</v>
      </c>
      <c r="L50" s="36">
        <v>0</v>
      </c>
      <c r="M50" s="36">
        <v>0</v>
      </c>
      <c r="N50" s="36">
        <v>0</v>
      </c>
      <c r="O50" s="36">
        <v>0</v>
      </c>
      <c r="P50" s="36">
        <v>0</v>
      </c>
      <c r="Q50" s="36">
        <v>0</v>
      </c>
      <c r="R50" s="36">
        <v>0</v>
      </c>
      <c r="S50" s="36">
        <v>0</v>
      </c>
      <c r="T50" s="36">
        <v>0</v>
      </c>
      <c r="U50" s="36">
        <f>656278-469613</f>
        <v>186665</v>
      </c>
      <c r="V50" s="36">
        <v>0</v>
      </c>
      <c r="W50" s="40">
        <f t="shared" si="15"/>
        <v>-1410935</v>
      </c>
      <c r="X50" s="36">
        <v>0</v>
      </c>
      <c r="Y50" s="40">
        <f t="shared" si="16"/>
        <v>-1410935</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5250395</v>
      </c>
      <c r="M53" s="36">
        <v>0</v>
      </c>
      <c r="N53" s="36">
        <v>0</v>
      </c>
      <c r="O53" s="36">
        <v>0</v>
      </c>
      <c r="P53" s="36">
        <v>0</v>
      </c>
      <c r="Q53" s="36">
        <v>0</v>
      </c>
      <c r="R53" s="36">
        <v>0</v>
      </c>
      <c r="S53" s="36">
        <v>0</v>
      </c>
      <c r="T53" s="36">
        <v>0</v>
      </c>
      <c r="U53" s="36">
        <v>0</v>
      </c>
      <c r="V53" s="36">
        <v>0</v>
      </c>
      <c r="W53" s="40">
        <f t="shared" si="15"/>
        <v>-5250395</v>
      </c>
      <c r="X53" s="36">
        <v>0</v>
      </c>
      <c r="Y53" s="40">
        <f t="shared" si="16"/>
        <v>-5250395</v>
      </c>
    </row>
    <row r="54" spans="1:25" ht="12.75" customHeight="1" x14ac:dyDescent="0.2">
      <c r="A54" s="277" t="s">
        <v>421</v>
      </c>
      <c r="B54" s="277"/>
      <c r="C54" s="277"/>
      <c r="D54" s="277"/>
      <c r="E54" s="277"/>
      <c r="F54" s="277"/>
      <c r="G54" s="6">
        <v>46</v>
      </c>
      <c r="H54" s="36">
        <v>0</v>
      </c>
      <c r="I54" s="36">
        <v>0</v>
      </c>
      <c r="J54" s="36">
        <v>0</v>
      </c>
      <c r="K54" s="36">
        <v>0</v>
      </c>
      <c r="L54" s="36">
        <v>-3955234</v>
      </c>
      <c r="M54" s="36">
        <v>0</v>
      </c>
      <c r="N54" s="36">
        <v>0</v>
      </c>
      <c r="O54" s="36">
        <v>0</v>
      </c>
      <c r="P54" s="36">
        <v>0</v>
      </c>
      <c r="Q54" s="36">
        <v>0</v>
      </c>
      <c r="R54" s="36">
        <v>0</v>
      </c>
      <c r="S54" s="36">
        <v>0</v>
      </c>
      <c r="T54" s="36">
        <v>0</v>
      </c>
      <c r="U54" s="36">
        <v>0</v>
      </c>
      <c r="V54" s="36">
        <v>0</v>
      </c>
      <c r="W54" s="40">
        <f t="shared" si="15"/>
        <v>3955234</v>
      </c>
      <c r="X54" s="36">
        <v>0</v>
      </c>
      <c r="Y54" s="40">
        <f t="shared" si="16"/>
        <v>3955234</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-18578988</v>
      </c>
      <c r="V55" s="36">
        <v>0</v>
      </c>
      <c r="W55" s="40">
        <f t="shared" si="15"/>
        <v>-18578988</v>
      </c>
      <c r="X55" s="36">
        <v>0</v>
      </c>
      <c r="Y55" s="40">
        <f t="shared" si="16"/>
        <v>-18578988</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f>1314479+487</f>
        <v>1314966</v>
      </c>
      <c r="K57" s="36">
        <v>0</v>
      </c>
      <c r="L57" s="36">
        <v>0</v>
      </c>
      <c r="M57" s="36">
        <v>732867</v>
      </c>
      <c r="N57" s="36">
        <v>6107087</v>
      </c>
      <c r="O57" s="36">
        <v>0</v>
      </c>
      <c r="P57" s="36">
        <v>0</v>
      </c>
      <c r="Q57" s="36">
        <v>0</v>
      </c>
      <c r="R57" s="36">
        <v>0</v>
      </c>
      <c r="S57" s="36">
        <v>0</v>
      </c>
      <c r="T57" s="36">
        <v>0</v>
      </c>
      <c r="U57" s="36">
        <v>-8154920</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213600090</v>
      </c>
      <c r="I59" s="39">
        <f t="shared" ref="I59:Y59" si="17">SUM(I39:I58)</f>
        <v>17479373</v>
      </c>
      <c r="J59" s="39">
        <f t="shared" si="17"/>
        <v>14396603</v>
      </c>
      <c r="K59" s="39">
        <f t="shared" si="17"/>
        <v>19590484</v>
      </c>
      <c r="L59" s="39">
        <f t="shared" si="17"/>
        <v>6928901</v>
      </c>
      <c r="M59" s="39">
        <f t="shared" si="17"/>
        <v>10622184</v>
      </c>
      <c r="N59" s="39">
        <f t="shared" si="17"/>
        <v>127533980</v>
      </c>
      <c r="O59" s="39">
        <f t="shared" si="17"/>
        <v>0</v>
      </c>
      <c r="P59" s="39">
        <f t="shared" si="17"/>
        <v>0</v>
      </c>
      <c r="Q59" s="39">
        <f t="shared" si="17"/>
        <v>0</v>
      </c>
      <c r="R59" s="39">
        <f t="shared" si="17"/>
        <v>0</v>
      </c>
      <c r="S59" s="39">
        <f t="shared" si="17"/>
        <v>0</v>
      </c>
      <c r="T59" s="39">
        <f t="shared" si="17"/>
        <v>0</v>
      </c>
      <c r="U59" s="39">
        <f t="shared" si="17"/>
        <v>101694073</v>
      </c>
      <c r="V59" s="39">
        <f t="shared" si="17"/>
        <v>66361739</v>
      </c>
      <c r="W59" s="39">
        <f t="shared" si="17"/>
        <v>564349625</v>
      </c>
      <c r="X59" s="39">
        <f t="shared" si="17"/>
        <v>10642185</v>
      </c>
      <c r="Y59" s="39">
        <f t="shared" si="17"/>
        <v>574991810</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91083</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91083</v>
      </c>
      <c r="X61" s="40">
        <f t="shared" si="18"/>
        <v>0</v>
      </c>
      <c r="Y61" s="40">
        <f t="shared" si="18"/>
        <v>91083</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91083</v>
      </c>
      <c r="O62" s="40">
        <f t="shared" si="20"/>
        <v>0</v>
      </c>
      <c r="P62" s="40">
        <f t="shared" si="20"/>
        <v>0</v>
      </c>
      <c r="Q62" s="40">
        <f t="shared" si="20"/>
        <v>0</v>
      </c>
      <c r="R62" s="40">
        <f t="shared" si="20"/>
        <v>0</v>
      </c>
      <c r="S62" s="40">
        <f t="shared" ref="S62:T62" si="21">S40+S61</f>
        <v>0</v>
      </c>
      <c r="T62" s="40">
        <f t="shared" si="21"/>
        <v>0</v>
      </c>
      <c r="U62" s="40">
        <f t="shared" si="20"/>
        <v>0</v>
      </c>
      <c r="V62" s="40">
        <f t="shared" si="20"/>
        <v>66361739</v>
      </c>
      <c r="W62" s="40">
        <f t="shared" si="20"/>
        <v>66452822</v>
      </c>
      <c r="X62" s="40">
        <f t="shared" si="20"/>
        <v>1218237</v>
      </c>
      <c r="Y62" s="40">
        <f t="shared" si="20"/>
        <v>67671059</v>
      </c>
    </row>
    <row r="63" spans="1:25" ht="29.25" customHeight="1" x14ac:dyDescent="0.2">
      <c r="A63" s="276" t="s">
        <v>434</v>
      </c>
      <c r="B63" s="276"/>
      <c r="C63" s="276"/>
      <c r="D63" s="276"/>
      <c r="E63" s="276"/>
      <c r="F63" s="276"/>
      <c r="G63" s="8">
        <v>54</v>
      </c>
      <c r="H63" s="41">
        <f>SUM(H50:H58)</f>
        <v>5702995</v>
      </c>
      <c r="I63" s="41">
        <f t="shared" ref="I63:Y63" si="22">SUM(I50:I58)</f>
        <v>-7300595</v>
      </c>
      <c r="J63" s="41">
        <f t="shared" si="22"/>
        <v>1314966</v>
      </c>
      <c r="K63" s="41">
        <f t="shared" si="22"/>
        <v>0</v>
      </c>
      <c r="L63" s="41">
        <f t="shared" si="22"/>
        <v>1295161</v>
      </c>
      <c r="M63" s="41">
        <f t="shared" si="22"/>
        <v>732867</v>
      </c>
      <c r="N63" s="41">
        <f t="shared" si="22"/>
        <v>6107087</v>
      </c>
      <c r="O63" s="41">
        <f t="shared" si="22"/>
        <v>0</v>
      </c>
      <c r="P63" s="41">
        <f t="shared" si="22"/>
        <v>0</v>
      </c>
      <c r="Q63" s="41">
        <f t="shared" si="22"/>
        <v>0</v>
      </c>
      <c r="R63" s="41">
        <f t="shared" si="22"/>
        <v>0</v>
      </c>
      <c r="S63" s="41">
        <f t="shared" ref="S63:T63" si="23">SUM(S50:S58)</f>
        <v>0</v>
      </c>
      <c r="T63" s="41">
        <f t="shared" si="23"/>
        <v>0</v>
      </c>
      <c r="U63" s="41">
        <f t="shared" si="22"/>
        <v>-26547243</v>
      </c>
      <c r="V63" s="41">
        <f t="shared" si="22"/>
        <v>0</v>
      </c>
      <c r="W63" s="41">
        <f t="shared" si="22"/>
        <v>-21285084</v>
      </c>
      <c r="X63" s="41">
        <f t="shared" si="22"/>
        <v>0</v>
      </c>
      <c r="Y63" s="41">
        <f t="shared" si="22"/>
        <v>-21285084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zoomScaleNormal="100" zoomScaleSheetLayoutView="85" workbookViewId="0">
      <selection activeCell="K1" sqref="K1"/>
    </sheetView>
  </sheetViews>
  <sheetFormatPr defaultRowHeight="12.75" x14ac:dyDescent="0.2"/>
  <cols>
    <col min="1" max="3" width="9.140625" style="131"/>
    <col min="4" max="5" width="2.7109375" style="131" customWidth="1"/>
    <col min="6" max="6" width="50.7109375" style="131" customWidth="1"/>
    <col min="7" max="7" width="0.140625" style="131" customWidth="1"/>
    <col min="8" max="8" width="9.140625" style="131" hidden="1" customWidth="1"/>
    <col min="9" max="9" width="17.28515625" style="131" customWidth="1"/>
    <col min="10" max="16384" width="9.140625" style="13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31.5"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64.5"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45" customHeight="1" x14ac:dyDescent="0.2">
      <c r="A23" s="303"/>
      <c r="B23" s="303"/>
      <c r="C23" s="303"/>
      <c r="D23" s="303"/>
      <c r="E23" s="303"/>
      <c r="F23" s="303"/>
      <c r="G23" s="303"/>
      <c r="H23" s="303"/>
      <c r="I23" s="303"/>
    </row>
    <row r="24" spans="1:9" ht="39" customHeight="1" x14ac:dyDescent="0.2">
      <c r="A24" s="303"/>
      <c r="B24" s="303"/>
      <c r="C24" s="303"/>
      <c r="D24" s="303"/>
      <c r="E24" s="303"/>
      <c r="F24" s="303"/>
      <c r="G24" s="303"/>
      <c r="H24" s="303"/>
      <c r="I24" s="303"/>
    </row>
    <row r="25" spans="1:9" ht="108" customHeight="1" x14ac:dyDescent="0.2">
      <c r="A25" s="303"/>
      <c r="B25" s="303"/>
      <c r="C25" s="303"/>
      <c r="D25" s="303"/>
      <c r="E25" s="303"/>
      <c r="F25" s="303"/>
      <c r="G25" s="303"/>
      <c r="H25" s="303"/>
      <c r="I25" s="303"/>
    </row>
    <row r="26" spans="1:9" ht="243.75" customHeight="1" x14ac:dyDescent="0.2">
      <c r="A26" s="303"/>
      <c r="B26" s="303"/>
      <c r="C26" s="303"/>
      <c r="D26" s="303"/>
      <c r="E26" s="303"/>
      <c r="F26" s="303"/>
      <c r="G26" s="303"/>
      <c r="H26" s="303"/>
      <c r="I26" s="303"/>
    </row>
    <row r="27" spans="1:9" ht="264.75" customHeight="1" x14ac:dyDescent="0.2">
      <c r="A27" s="303"/>
      <c r="B27" s="303"/>
      <c r="C27" s="303"/>
      <c r="D27" s="303"/>
      <c r="E27" s="303"/>
      <c r="F27" s="303"/>
      <c r="G27" s="303"/>
      <c r="H27" s="303"/>
      <c r="I27" s="303"/>
    </row>
    <row r="28" spans="1:9" ht="261" customHeight="1" x14ac:dyDescent="0.2">
      <c r="A28" s="303"/>
      <c r="B28" s="303"/>
      <c r="C28" s="303"/>
      <c r="D28" s="303"/>
      <c r="E28" s="303"/>
      <c r="F28" s="303"/>
      <c r="G28" s="303"/>
      <c r="H28" s="303"/>
      <c r="I28" s="303"/>
    </row>
    <row r="29" spans="1:9" ht="201.6" customHeight="1" x14ac:dyDescent="0.2">
      <c r="A29" s="303"/>
      <c r="B29" s="303"/>
      <c r="C29" s="303"/>
      <c r="D29" s="303"/>
      <c r="E29" s="303"/>
      <c r="F29" s="303"/>
      <c r="G29" s="303"/>
      <c r="H29" s="303"/>
      <c r="I29" s="303"/>
    </row>
    <row r="30" spans="1:9" ht="193.5" customHeight="1" x14ac:dyDescent="0.2">
      <c r="A30" s="303"/>
      <c r="B30" s="303"/>
      <c r="C30" s="303"/>
      <c r="D30" s="303"/>
      <c r="E30" s="303"/>
      <c r="F30" s="303"/>
      <c r="G30" s="303"/>
      <c r="H30" s="303"/>
      <c r="I30" s="303"/>
    </row>
    <row r="31" spans="1:9" ht="36" customHeight="1" x14ac:dyDescent="0.2">
      <c r="A31" s="303"/>
      <c r="B31" s="303"/>
      <c r="C31" s="303"/>
      <c r="D31" s="303"/>
      <c r="E31" s="303"/>
      <c r="F31" s="303"/>
      <c r="G31" s="303"/>
      <c r="H31" s="303"/>
      <c r="I31" s="303"/>
    </row>
    <row r="32" spans="1:9" ht="105" customHeight="1" x14ac:dyDescent="0.2">
      <c r="A32" s="303"/>
      <c r="B32" s="303"/>
      <c r="C32" s="303"/>
      <c r="D32" s="303"/>
      <c r="E32" s="303"/>
      <c r="F32" s="303"/>
      <c r="G32" s="303"/>
      <c r="H32" s="303"/>
      <c r="I32" s="303"/>
    </row>
    <row r="33" spans="1:9" ht="99" customHeight="1" x14ac:dyDescent="0.2">
      <c r="A33" s="303"/>
      <c r="B33" s="303"/>
      <c r="C33" s="303"/>
      <c r="D33" s="303"/>
      <c r="E33" s="303"/>
      <c r="F33" s="303"/>
      <c r="G33" s="303"/>
      <c r="H33" s="303"/>
      <c r="I33" s="303"/>
    </row>
    <row r="34" spans="1:9" ht="49.5" customHeight="1" x14ac:dyDescent="0.2">
      <c r="A34" s="303"/>
      <c r="B34" s="303"/>
      <c r="C34" s="303"/>
      <c r="D34" s="303"/>
      <c r="E34" s="303"/>
      <c r="F34" s="303"/>
      <c r="G34" s="303"/>
      <c r="H34" s="303"/>
      <c r="I34" s="303"/>
    </row>
    <row r="35" spans="1:9" ht="71.25" customHeight="1" x14ac:dyDescent="0.2">
      <c r="A35" s="303"/>
      <c r="B35" s="303"/>
      <c r="C35" s="303"/>
      <c r="D35" s="303"/>
      <c r="E35" s="303"/>
      <c r="F35" s="303"/>
      <c r="G35" s="303"/>
      <c r="H35" s="303"/>
      <c r="I35" s="303"/>
    </row>
    <row r="36" spans="1:9" ht="42.75" customHeight="1" x14ac:dyDescent="0.2">
      <c r="A36" s="303"/>
      <c r="B36" s="303"/>
      <c r="C36" s="303"/>
      <c r="D36" s="303"/>
      <c r="E36" s="303"/>
      <c r="F36" s="303"/>
      <c r="G36" s="303"/>
      <c r="H36" s="303"/>
      <c r="I36" s="303"/>
    </row>
    <row r="37" spans="1:9" ht="83.25" customHeight="1" x14ac:dyDescent="0.2"/>
    <row r="38" spans="1:9" ht="27" customHeight="1" x14ac:dyDescent="0.2"/>
  </sheetData>
  <mergeCells count="1">
    <mergeCell ref="A1:I36"/>
  </mergeCells>
  <pageMargins left="0.70866141732283472" right="0.70866141732283472" top="0.74803149606299213" bottom="0.74803149606299213"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2024-02-26T17:11:57Z</cp:lastPrinted>
  <dcterms:created xsi:type="dcterms:W3CDTF">2008-10-17T11:51:54Z</dcterms:created>
  <dcterms:modified xsi:type="dcterms:W3CDTF">2024-02-26T17:21:01Z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