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3\09.2023\"/>
    </mc:Choice>
  </mc:AlternateContent>
  <xr:revisionPtr revIDLastSave="0" documentId="13_ncr:1_{2187160E-3830-45F4-89BA-1CCB5A02B2C7}"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<sst xmlns="http://schemas.openxmlformats.org/spreadsheetml/2006/main" count="536" uniqueCount="468">
  <si>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</si>
  <si>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</si>
  <si>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</si>
  <si>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</si>
  <si>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</si>
  <si>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</si>
  <si>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</si>
  <si>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</si>
  <si>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</si>
  <si>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</si>
  <si>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</si>
  <si>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</si>
  <si>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</si>
  <si>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</si>
  <si>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</si>
  <si>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</si>
  <si>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</si>
  <si>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</si>
  <si>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</si>
  <si>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</si>
  <si>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</si>
  <si>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</si>
  <si>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</si>
  <si>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</si>
  <si>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</si>
  <si>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</si>
  <si>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</si>
  <si>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</si>
  <si>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</si>
  <si>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</si>
  <si>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</si>
  <si>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</si>
  <si>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</si>
  <si>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</si>
  <si>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</si>
  <si>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</si>
  <si>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</si>
  <si>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</si>
  <si>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</si>
  <si>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</si>
  <si>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</si>
  <si>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</si>
  <si>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</si>
  <si>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</si>
  <si>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</si>
  <si>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</si>
  <si>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</si>
  <si>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</si>
  <si>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</si>
  <si>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</si>
  <si>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</si>
  <si>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</si>
  <si>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</si>
  <si>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</si>
  <si>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</si>
  <si>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</si>
  <si>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</si>
  <si>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</si>
  <si>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</si>
  <si>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</si>
  <si>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</si>
  <si>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</si>
  <si>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</si>
  <si>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</si>
  <si>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</si>
  <si>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</si>
  <si>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</si>
  <si>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</si>
  <si>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</si>
  <si>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</si>
  <si>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</si>
  <si>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</si>
  <si>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</si>
  <si>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</si>
  <si>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</si>
  <si>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</si>
  <si>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</si>
  <si>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</si>
  <si>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</si>
  <si>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</si>
  <si>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</si>
  <si>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</si>
  <si>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</si>
  <si>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</si>
  <si>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</si>
  <si>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</si>
  <si>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</si>
  <si>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</si>
  <si>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</si>
  <si>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</si>
  <si>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</si>
  <si>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</si>
  <si>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</si>
  <si>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</si>
  <si>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</si>
  <si>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</si>
  <si>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</si>
  <si>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</si>
  <si>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</si>
  <si>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</si>
  <si>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</si>
  <si>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</si>
  <si>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</si>
  <si>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</si>
  <si>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</si>
  <si>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</si>
  <si>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</si>
  <si>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</si>
  <si>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</si>
  <si>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</si>
  <si>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</si>
  <si>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</si>
  <si>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</si>
  <si>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</si>
  <si>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</si>
  <si>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</si>
  <si>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</si>
  <si>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</si>
  <si>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</si>
  <si>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</si>
  <si>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</si>
  <si>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</si>
  <si>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</si>
  <si>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</si>
  <si>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</si>
  <si>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</si>
  <si>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</si>
  <si>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</si>
  <si>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</si>
  <si>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</si>
  <si>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</si>
  <si>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</si>
  <si>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</si>
  <si>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</si>
  <si>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</si>
  <si>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</si>
  <si>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</si>
  <si>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</si>
  <si>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</si>
  <si>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</si>
  <si>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</si>
  <si>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</si>
  <si>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</si>
  <si>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</si>
  <si>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</si>
  <si>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</si>
  <si>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</si>
  <si>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</si>
  <si>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</si>
  <si>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</si>
  <si>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</si>
  <si>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</si>
  <si>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</si>
  <si>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</si>
  <si>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</si>
  <si>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</si>
  <si>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</si>
  <si>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</si>
  <si>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</si>
  <si>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</si>
  <si>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</si>
  <si>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</si>
  <si>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</si>
  <si>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</si>
  <si>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</si>
  <si>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</si>
  <si>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</si>
  <si>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</si>
  <si>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</si>
  <si>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</si>
  <si>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</si>
  <si>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</si>
  <si>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</si>
  <si>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</si>
  <si>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</si>
  <si>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</si>
  <si>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</si>
  <si>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</si>
  <si>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</si>
  <si>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</si>
  <si>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</si>
  <si>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</si>
  <si>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</si>
  <si>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</si>
  <si>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</si>
  <si>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</si>
  <si>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</si>
  <si>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</si>
  <si>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</si>
  <si>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</si>
  <si>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</si>
  <si>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</si>
  <si>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</si>
  <si>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</si>
  <si>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</si>
  <si>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</si>
  <si>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</si>
  <si>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</si>
  <si>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</si>
  <si>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</si>
  <si>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</si>
  <si>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</si>
  <si>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</si>
  <si>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</si>
  <si>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</si>
  <si>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</si>
  <si>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</si>
  <si>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</si>
  <si>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</si>
  <si>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</si>
  <si>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</si>
  <si>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</si>
  <si>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</si>
  <si>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</si>
  <si>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</si>
  <si>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</si>
  <si>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</si>
  <si>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</si>
  <si>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</si>
  <si>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</si>
  <si>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</si>
  <si>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</si>
  <si>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</si>
  <si>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</si>
  <si>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</si>
  <si>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</si>
  <si>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</si>
  <si>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</si>
  <si>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</si>
  <si>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</si>
  <si>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</si>
  <si>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</si>
  <si>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</si>
  <si>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</si>
  <si>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</si>
  <si>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</si>
  <si>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</si>
  <si>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</si>
  <si>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</si>
  <si>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</si>
  <si>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</si>
  <si>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</si>
  <si>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</si>
  <si>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</si>
  <si>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</si>
  <si>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</si>
  <si>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</si>
  <si>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</si>
  <si>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</si>
  <si>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</si>
  <si>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</si>
  <si>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</si>
  <si>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</si>
  <si>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</si>
  <si>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</si>
  <si>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</si>
  <si>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</si>
  <si>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</si>
  <si>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</si>
  <si>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</si>
  <si>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</si>
  <si>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</si>
  <si>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</si>
  <si>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</si>
  <si>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</si>
  <si>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</si>
  <si>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</si>
  <si>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</si>
  <si>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</si>
  <si>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</si>
  <si>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</si>
  <si>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</si>
  <si>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</si>
  <si>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</si>
  <si>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</si>
  <si>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</si>
  <si>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</si>
  <si>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</si>
  <si>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</si>
  <si>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</si>
  <si>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</si>
  <si>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</si>
  <si>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</si>
  <si>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</si>
  <si>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</si>
  <si>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</si>
  <si>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</si>
  <si>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</si>
  <si>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</si>
  <si>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</si>
  <si>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</si>
  <si>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</si>
  <si>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</si>
  <si>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</si>
  <si>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</si>
  <si>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</si>
  <si>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</si>
  <si>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</si>
  <si>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</si>
  <si>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</si>
  <si>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</si>
  <si>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</si>
  <si>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</si>
  <si>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</si>
  <si>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</si>
  <si>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</si>
  <si>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</si>
  <si>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</si>
  <si>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</si>
  <si>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</si>
  <si>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</si>
  <si>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</si>
  <si>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</si>
  <si>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</si>
  <si>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</si>
  <si>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</si>
  <si>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</si>
  <si>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</si>
  <si>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</si>
  <si>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</si>
  <si>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</si>
  <si>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</si>
  <si>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</si>
  <si>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</si>
  <si>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</si>
  <si>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</si>
  <si>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</si>
  <si>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</si>
  <si>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</si>
  <si>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</si>
  <si>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</si>
  <si>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</si>
  <si>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</si>
  <si>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</si>
  <si>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</si>
  <si>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</si>
  <si>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</si>
  <si>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</si>
  <si>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</si>
  <si>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</si>
  <si>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</si>
  <si>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</si>
  <si>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</si>
  <si>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</si>
  <si>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</si>
  <si>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</si>
  <si>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</si>
  <si>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</si>
  <si>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</si>
  <si>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</si>
  <si>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</si>
  <si>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</si>
  <si>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</si>
  <si>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</si>
  <si>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</si>
  <si>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</si>
  <si>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</si>
  <si>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</si>
  <si>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</si>
  <si>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</si>
  <si>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</si>
  <si>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</si>
  <si>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</si>
  <si>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</si>
  <si>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</si>
  <si>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</si>
  <si>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</si>
  <si>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</si>
  <si>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</si>
  <si>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</si>
  <si>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</si>
  <si>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</si>
  <si>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</si>
  <si>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</si>
  <si>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</si>
  <si>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</si>
  <si>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</si>
  <si>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</si>
  <si>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</si>
  <si>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</si>
  <si>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</si>
  <si>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</si>
  <si>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</si>
  <si>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</si>
  <si>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</si>
  <si>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</si>
  <si>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</si>
  <si>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</si>
  <si>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</si>
  <si>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</si>
  <si>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</si>
  <si>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</si>
  <si>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</si>
  <si>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</si>
  <si>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</si>
  <si>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</si>
  <si>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</si>
  <si>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</si>
  <si>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</si>
  <si>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</si>
  <si>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</si>
  <si>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</si>
  <si>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</si>
  <si>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</si>
  <si>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</si>
  <si>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</si>
  <si>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</si>
  <si>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</si>
  <si>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</si>
  <si>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</si>
  <si>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</si>
  <si>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</si>
  <si>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</si>
  <si>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</si>
  <si>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</si>
  <si>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</si>
  <si>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</si>
  <si>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</si>
  <si>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</si>
  <si>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</si>
  <si>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</si>
  <si>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</si>
  <si>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</si>
  <si>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</si>
  <si>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</si>
  <si>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</si>
  <si>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</si>
  <si>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</si>
  <si>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</si>
  <si>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</si>
  <si>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</si>
  <si>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</si>
  <si>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</si>
  <si>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</si>
  <si>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</si>
  <si>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</si>
  <si>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</si>
  <si>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</si>
  <si>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</si>
  <si>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</si>
  <si>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</si>
  <si>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</si>
  <si>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</si>
  <si>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</si>
  <si>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</si>
  <si>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</si>
  <si>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</si>
  <si>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</si>
  <si>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</si>
  <si>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</si>
  <si>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</si>
  <si>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</si>
  <si>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</si>
  <si>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</si>
  <si>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</si>
  <si>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</si>
  <si>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podravka@podravka.hr</t>
  </si>
  <si>
    <t>www.podravka.com</t>
  </si>
  <si>
    <t>Artner Kukec Julijana</t>
  </si>
  <si>
    <t>048 651 200</t>
  </si>
  <si>
    <t>Julijana.ArtnerKukec@podravka.hr</t>
  </si>
  <si>
    <t>Ernst &amp; Young d.o.o.</t>
  </si>
  <si>
    <t>Berislav Horvat</t>
  </si>
  <si>
    <t>Obveznik: PODRAVKA prehrambena industrija d.d., KOPRIVNICA</t>
  </si>
  <si>
    <t>stanje na dan 30.09.2023</t>
  </si>
  <si>
    <t>u razdoblju 01.01.2023. do 30.09.2023.</t>
  </si>
  <si>
    <t>u razdoblju 01.01.2023. do  30.09.2023.</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</si>
  <si>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01.01.2023. - 30.09.2023.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Sukladno Zakonu o uvođenju eura kao službene valute u Republici Hrvatskoj s 01.01.2023. godine Društvo je prilagodilo izvještavanje podataka objavljenih u prethodnim razdobljima na način da je prethodno objavljene podatke u kunama preračunalo u eure uz primjenu fiksnog tečaja konverzije 1 eur = 7,5345 kuna sukladno pravilima za preračunavanje i zaokruživanje iz navedenog Zakona.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rujan 2023.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30.09.2023. godine iznose 521 tisuću eura  (2022.:  321 tisuću eura). 
Obveze za kamate po kreditima Društvo iskazuje u okviru pozicije ostale kratkoročne obveze i na dan 30.09.2023. godine iznose 56 tisuća eura (2022.: 39 tisuća eura).
Kratkoročni dio rezerviranja iskazan je unutar pozicije odgođeno plaćanje troškova i prihod budućeg razdoblja i na dan 30.09.2023. godine iznosi 2.617 tisuća eura (2022.: 2.792 tisuće eura). 
Društvo je u periodu od 01. - 09.2023. godine ostvarilo prihod od dividendi u iznosu od 11.116 tisuća eura (01. - 09.2022.: 11.235 tisuća eura) iskazanih u okviru financijskih prihoda.
Društvo je u periodu od 01. - 09.2023. godine ostvarilo prihode od prodaje proizvoda i usluga od povezanih strana u iznosu od 99.195 tisuća eura (01. - 09.2022.: 96.179 tisuća eura).
Troškovi zaposlenika u razdoblju 01. - 09.2023. iznose 51.653 tisuće eura (01. - 09.2022.: 46.251 tisuću eura) od čega neto plaće iznose 26.571 tisuću eura (01. - 09.2022.: 24.671 tisuću eura),  porezi i doprinosi iz plaća iznose 10.334 tisuće eura (01. - 09.2022.: 9.224 tisuće eura), doprinosi na plaće iznose 5.939 tisuća eura (01. - 09.2022.: 5.418 tisuća eura), dok ostali troškovi zaposlenika iznose 8.809 tisuća eura (01. - 09.2022.: 6.938 tisuća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Društvo ima potencijalne obveze po danim garancijama i jamstvima koje nisu priznate u izvještaju o financijskom položaju. Na dan 30.09.2023. godine dane garancije i jamstva iznose 5.578 tisuća eura (2022.: 20.367 tisuća eura). Prema procijeni Uprave Društva na dan 30.09.2023. godine ne postoji značajna vjerojatnost nastanka navedenih obveza za Društvo. Na dan 30.09.2023. godine izvanbilančni zapisi iznose 9.886 tisuća eura (2022.: 24.850 tisuća eura).
4. U razdoblju 01. - 09.2023. godine nije bilo stavki prihoda ili rashoda izuzetne veličine ili pojave.   
5. Dugovanja Društva koja dospijevaju nakon više od 5 godina odnose se na obveze po najmu u iznosu od 1.919 tisuća eura (2022.: 1.946 tisuća eura).
Društvo na dan 30.09.2023. godine nema založenih građevinskih objekata, zemljišta i opreme kao garancija za kreditne obveze (2022.: 0 eura).
6. Prosječan broj zaposlenih u Društvu tijekom razdoblja 01. - 09.2023. godine je 3.256 zaposlenika (01. - 09.2022.: 3.265 zaposlenika).
7. Nije bilo kapitalizacije plaća u 2023. godini.
8. Stanje odgođene porezne imovine na 30.09.2023. iznosi 21.770 tisuća eura (2022.: 10.333 tisuće eura). Tijekom 2023. godine odgođena porezna imovina povećana je za 11.437 tisuća eura (tijekom 2022. godine: povećanje za 494 tisuće eura) što se najvećim dijelom odnosi na priznavanje odgođene porezne imovine s osnove poreznih olakšica u iznosu od 11.819 tisuća eura.
9. Društvo nema sudjelujućih interesa.
10. Društvo ima upisani temeljni kapital koji se sastoji od 7.120.003 dionice nominalne vrijednosti 30,00 eura. Radi usklađenja temeljnog kapitala sa Zakonom o trgovačkim društvima, zbog uvođenja eura kao službene valute u Republici Hrvatskoj, temeljem Odluke Glavne skupštine od 17. svibnja 2023. godine povećana je nominalna vrijednost dionice sa 29,20 eura na 30,00 eura.
11. Društvo je u prethodnim godinama dodijelilo opcije na kupnju dionica Podravke d.d. rukovodstvu. Cijena iskorištenja odobrene opcije jednaka je prosječnoj ponderiranoj cijeni dionice Podravke d.d. ostvarenoj na Zagrebačkoj burzi u godini u kojoj je opcija dodijeljena. Na dan 30.09.2023. godine broj preostalih dodijeljenih opcija je 103.936 (2022.: 126.272).
Na razini Društva postoje dugoročni planovi dodjele dionica ključnom rukovodstvu Društva za razdoblje od 2022. do 2024. godine. Sukladno navedenom, u razdoblju 01 - 09.2023. godine dodijeljeno je ukupno 1.381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30.09.2023.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rujan 2023.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</si>
</sst>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justify" vertical="top" wrapText="1"/>
    </xf>
    <xf numFmtId="0" fontId="2"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A2" sqref="A2:J2"/>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44927</v>
      </c>
      <c r="F4" s="184"/>
      <c r="G4" s="89" t="s">
        <v>0</v>
      </c>
      <c r="H4" s="183">
        <v>45199</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3</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456</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457</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3277</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335</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c r="B37" s="156"/>
      <c r="C37" s="156"/>
      <c r="D37" s="156"/>
      <c r="E37" s="155"/>
      <c r="F37" s="156"/>
      <c r="G37" s="156"/>
      <c r="H37" s="156"/>
      <c r="I37" s="157"/>
      <c r="J37" s="79"/>
    </row>
    <row r="38" spans="1:10" x14ac:dyDescent="0.25">
      <c r="A38" s="103"/>
      <c r="B38" s="80"/>
      <c r="C38" s="110"/>
      <c r="D38" s="158"/>
      <c r="E38" s="158"/>
      <c r="F38" s="158"/>
      <c r="G38" s="158"/>
      <c r="H38" s="158"/>
      <c r="I38" s="158"/>
      <c r="J38" s="105"/>
    </row>
    <row r="39" spans="1:10" x14ac:dyDescent="0.25">
      <c r="A39" s="155"/>
      <c r="B39" s="156"/>
      <c r="C39" s="156"/>
      <c r="D39" s="157"/>
      <c r="E39" s="155"/>
      <c r="F39" s="156"/>
      <c r="G39" s="156"/>
      <c r="H39" s="156"/>
      <c r="I39" s="157"/>
      <c r="J39" s="47"/>
    </row>
    <row r="40" spans="1:10" x14ac:dyDescent="0.25">
      <c r="A40" s="103"/>
      <c r="B40" s="80"/>
      <c r="C40" s="110"/>
      <c r="D40" s="119"/>
      <c r="E40" s="158"/>
      <c r="F40" s="158"/>
      <c r="G40" s="158"/>
      <c r="H40" s="158"/>
      <c r="I40" s="104"/>
      <c r="J40" s="105"/>
    </row>
    <row r="41" spans="1:10" x14ac:dyDescent="0.25">
      <c r="A41" s="155"/>
      <c r="B41" s="156"/>
      <c r="C41" s="156"/>
      <c r="D41" s="157"/>
      <c r="E41" s="155"/>
      <c r="F41" s="156"/>
      <c r="G41" s="156"/>
      <c r="H41" s="156"/>
      <c r="I41" s="157"/>
      <c r="J41" s="47"/>
    </row>
    <row r="42" spans="1:10" x14ac:dyDescent="0.25">
      <c r="A42" s="103"/>
      <c r="B42" s="80"/>
      <c r="C42" s="110"/>
      <c r="D42" s="119"/>
      <c r="E42" s="158"/>
      <c r="F42" s="158"/>
      <c r="G42" s="158"/>
      <c r="H42" s="158"/>
      <c r="I42" s="104"/>
      <c r="J42" s="105"/>
    </row>
    <row r="43" spans="1:10" x14ac:dyDescent="0.25">
      <c r="A43" s="155"/>
      <c r="B43" s="156"/>
      <c r="C43" s="156"/>
      <c r="D43" s="157"/>
      <c r="E43" s="155"/>
      <c r="F43" s="156"/>
      <c r="G43" s="156"/>
      <c r="H43" s="156"/>
      <c r="I43" s="157"/>
      <c r="J43" s="47"/>
    </row>
    <row r="44" spans="1:10" x14ac:dyDescent="0.25">
      <c r="A44" s="120"/>
      <c r="B44" s="110"/>
      <c r="C44" s="153"/>
      <c r="D44" s="153"/>
      <c r="E44" s="139"/>
      <c r="F44" s="139"/>
      <c r="G44" s="153"/>
      <c r="H44" s="153"/>
      <c r="I44" s="153"/>
      <c r="J44" s="105"/>
    </row>
    <row r="45" spans="1:10" x14ac:dyDescent="0.25">
      <c r="A45" s="155"/>
      <c r="B45" s="156"/>
      <c r="C45" s="156"/>
      <c r="D45" s="157"/>
      <c r="E45" s="155"/>
      <c r="F45" s="156"/>
      <c r="G45" s="156"/>
      <c r="H45" s="156"/>
      <c r="I45" s="157"/>
      <c r="J45" s="47"/>
    </row>
    <row r="46" spans="1:10" x14ac:dyDescent="0.25">
      <c r="A46" s="120"/>
      <c r="B46" s="110"/>
      <c r="C46" s="110"/>
      <c r="D46" s="80"/>
      <c r="E46" s="139"/>
      <c r="F46" s="139"/>
      <c r="G46" s="153"/>
      <c r="H46" s="153"/>
      <c r="I46" s="80"/>
      <c r="J46" s="105"/>
    </row>
    <row r="47" spans="1:10" x14ac:dyDescent="0.25">
      <c r="A47" s="155"/>
      <c r="B47" s="156"/>
      <c r="C47" s="156"/>
      <c r="D47" s="157"/>
      <c r="E47" s="155"/>
      <c r="F47" s="156"/>
      <c r="G47" s="156"/>
      <c r="H47" s="156"/>
      <c r="I47" s="157"/>
      <c r="J47" s="47"/>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458</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459</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460</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461</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462</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6" t="s">
        <v>1</v>
      </c>
      <c r="B1" s="197"/>
      <c r="C1" s="197"/>
      <c r="D1" s="197"/>
      <c r="E1" s="197"/>
      <c r="F1" s="197"/>
      <c r="G1" s="197"/>
      <c r="H1" s="197"/>
      <c r="I1" s="197"/>
    </row>
    <row r="2" spans="1:9" x14ac:dyDescent="0.2">
      <c r="A2" s="198" t="s">
        <v>464</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312855081</v>
      </c>
      <c r="I9" s="126">
        <f>I10+I17+I27+I38+I43</f>
        <v>347899360</v>
      </c>
    </row>
    <row r="10" spans="1:9" ht="12.75" customHeight="1" x14ac:dyDescent="0.2">
      <c r="A10" s="193" t="s">
        <v>5</v>
      </c>
      <c r="B10" s="193"/>
      <c r="C10" s="193"/>
      <c r="D10" s="193"/>
      <c r="E10" s="193"/>
      <c r="F10" s="193"/>
      <c r="G10" s="12">
        <v>3</v>
      </c>
      <c r="H10" s="126">
        <f>H11+H12+H13+H14+H15+H16</f>
        <v>11555118</v>
      </c>
      <c r="I10" s="126">
        <f>I11+I12+I13+I14+I15+I16</f>
        <v>12661616</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10919104</v>
      </c>
      <c r="I12" s="19">
        <v>10744098</v>
      </c>
    </row>
    <row r="13" spans="1:9" ht="12.75" customHeight="1" x14ac:dyDescent="0.2">
      <c r="A13" s="189" t="s">
        <v>8</v>
      </c>
      <c r="B13" s="189"/>
      <c r="C13" s="189"/>
      <c r="D13" s="189"/>
      <c r="E13" s="189"/>
      <c r="F13" s="189"/>
      <c r="G13" s="11">
        <v>6</v>
      </c>
      <c r="H13" s="19">
        <v>0</v>
      </c>
      <c r="I13" s="19">
        <v>0</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636014</v>
      </c>
      <c r="I15" s="19">
        <v>1917518</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156287673</v>
      </c>
      <c r="I17" s="126">
        <f>I18+I19+I20+I21+I22+I23+I24+I25+I26</f>
        <v>178366728</v>
      </c>
    </row>
    <row r="18" spans="1:9" ht="12.75" customHeight="1" x14ac:dyDescent="0.2">
      <c r="A18" s="189" t="s">
        <v>13</v>
      </c>
      <c r="B18" s="189"/>
      <c r="C18" s="189"/>
      <c r="D18" s="189"/>
      <c r="E18" s="189"/>
      <c r="F18" s="189"/>
      <c r="G18" s="11">
        <v>11</v>
      </c>
      <c r="H18" s="19">
        <v>7446180</v>
      </c>
      <c r="I18" s="19">
        <v>7427661</v>
      </c>
    </row>
    <row r="19" spans="1:9" ht="12.75" customHeight="1" x14ac:dyDescent="0.2">
      <c r="A19" s="189" t="s">
        <v>14</v>
      </c>
      <c r="B19" s="189"/>
      <c r="C19" s="189"/>
      <c r="D19" s="189"/>
      <c r="E19" s="189"/>
      <c r="F19" s="189"/>
      <c r="G19" s="11">
        <v>12</v>
      </c>
      <c r="H19" s="19">
        <v>66703498</v>
      </c>
      <c r="I19" s="19">
        <v>67656913</v>
      </c>
    </row>
    <row r="20" spans="1:9" ht="12.75" customHeight="1" x14ac:dyDescent="0.2">
      <c r="A20" s="189" t="s">
        <v>15</v>
      </c>
      <c r="B20" s="189"/>
      <c r="C20" s="189"/>
      <c r="D20" s="189"/>
      <c r="E20" s="189"/>
      <c r="F20" s="189"/>
      <c r="G20" s="11">
        <v>13</v>
      </c>
      <c r="H20" s="19">
        <v>42303752</v>
      </c>
      <c r="I20" s="19">
        <v>45483712</v>
      </c>
    </row>
    <row r="21" spans="1:9" ht="12.75" customHeight="1" x14ac:dyDescent="0.2">
      <c r="A21" s="189" t="s">
        <v>16</v>
      </c>
      <c r="B21" s="189"/>
      <c r="C21" s="189"/>
      <c r="D21" s="189"/>
      <c r="E21" s="189"/>
      <c r="F21" s="189"/>
      <c r="G21" s="11">
        <v>14</v>
      </c>
      <c r="H21" s="19">
        <v>9539742</v>
      </c>
      <c r="I21" s="19">
        <v>9816677</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5431453</v>
      </c>
      <c r="I23" s="19">
        <v>10247746</v>
      </c>
    </row>
    <row r="24" spans="1:9" ht="12.75" customHeight="1" x14ac:dyDescent="0.2">
      <c r="A24" s="189" t="s">
        <v>19</v>
      </c>
      <c r="B24" s="189"/>
      <c r="C24" s="189"/>
      <c r="D24" s="189"/>
      <c r="E24" s="189"/>
      <c r="F24" s="189"/>
      <c r="G24" s="11">
        <v>17</v>
      </c>
      <c r="H24" s="19">
        <v>10847336</v>
      </c>
      <c r="I24" s="19">
        <v>23865981</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14015712</v>
      </c>
      <c r="I26" s="19">
        <v>13868038</v>
      </c>
    </row>
    <row r="27" spans="1:9" ht="12.75" customHeight="1" x14ac:dyDescent="0.2">
      <c r="A27" s="193" t="s">
        <v>22</v>
      </c>
      <c r="B27" s="193"/>
      <c r="C27" s="193"/>
      <c r="D27" s="193"/>
      <c r="E27" s="193"/>
      <c r="F27" s="193"/>
      <c r="G27" s="12">
        <v>20</v>
      </c>
      <c r="H27" s="126">
        <f>SUM(H28:H37)</f>
        <v>134679763</v>
      </c>
      <c r="I27" s="126">
        <f>SUM(I28:I37)</f>
        <v>135100649</v>
      </c>
    </row>
    <row r="28" spans="1:9" ht="12.75" customHeight="1" x14ac:dyDescent="0.2">
      <c r="A28" s="189" t="s">
        <v>23</v>
      </c>
      <c r="B28" s="189"/>
      <c r="C28" s="189"/>
      <c r="D28" s="189"/>
      <c r="E28" s="189"/>
      <c r="F28" s="189"/>
      <c r="G28" s="11">
        <v>21</v>
      </c>
      <c r="H28" s="19">
        <v>129723622</v>
      </c>
      <c r="I28" s="19">
        <v>130175096</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44317</v>
      </c>
      <c r="I30" s="19">
        <v>13729</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79374</v>
      </c>
      <c r="I34" s="19">
        <v>79374</v>
      </c>
    </row>
    <row r="35" spans="1:9" ht="12.75" customHeight="1" x14ac:dyDescent="0.2">
      <c r="A35" s="189" t="s">
        <v>30</v>
      </c>
      <c r="B35" s="189"/>
      <c r="C35" s="189"/>
      <c r="D35" s="189"/>
      <c r="E35" s="189"/>
      <c r="F35" s="189"/>
      <c r="G35" s="11">
        <v>28</v>
      </c>
      <c r="H35" s="19">
        <v>1666</v>
      </c>
      <c r="I35" s="19">
        <v>1666</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3" t="s">
        <v>33</v>
      </c>
      <c r="B38" s="193"/>
      <c r="C38" s="193"/>
      <c r="D38" s="193"/>
      <c r="E38" s="193"/>
      <c r="F38" s="193"/>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10332527</v>
      </c>
      <c r="I43" s="19">
        <v>21770367</v>
      </c>
    </row>
    <row r="44" spans="1:9" ht="12.75" customHeight="1" x14ac:dyDescent="0.2">
      <c r="A44" s="191" t="s">
        <v>303</v>
      </c>
      <c r="B44" s="191"/>
      <c r="C44" s="191"/>
      <c r="D44" s="191"/>
      <c r="E44" s="191"/>
      <c r="F44" s="191"/>
      <c r="G44" s="12">
        <v>37</v>
      </c>
      <c r="H44" s="126">
        <f>H45+H53+H60+H70</f>
        <v>167830963</v>
      </c>
      <c r="I44" s="126">
        <f>I45+I53+I60+I70</f>
        <v>168096847</v>
      </c>
    </row>
    <row r="45" spans="1:9" ht="12.75" customHeight="1" x14ac:dyDescent="0.2">
      <c r="A45" s="193" t="s">
        <v>39</v>
      </c>
      <c r="B45" s="193"/>
      <c r="C45" s="193"/>
      <c r="D45" s="193"/>
      <c r="E45" s="193"/>
      <c r="F45" s="193"/>
      <c r="G45" s="12">
        <v>38</v>
      </c>
      <c r="H45" s="126">
        <f>SUM(H46:H52)</f>
        <v>82186888</v>
      </c>
      <c r="I45" s="126">
        <f>SUM(I46:I52)</f>
        <v>79222570</v>
      </c>
    </row>
    <row r="46" spans="1:9" ht="12.75" customHeight="1" x14ac:dyDescent="0.2">
      <c r="A46" s="189" t="s">
        <v>40</v>
      </c>
      <c r="B46" s="189"/>
      <c r="C46" s="189"/>
      <c r="D46" s="189"/>
      <c r="E46" s="189"/>
      <c r="F46" s="189"/>
      <c r="G46" s="11">
        <v>39</v>
      </c>
      <c r="H46" s="19">
        <v>40908926</v>
      </c>
      <c r="I46" s="19">
        <v>36484756</v>
      </c>
    </row>
    <row r="47" spans="1:9" ht="12.75" customHeight="1" x14ac:dyDescent="0.2">
      <c r="A47" s="189" t="s">
        <v>41</v>
      </c>
      <c r="B47" s="189"/>
      <c r="C47" s="189"/>
      <c r="D47" s="189"/>
      <c r="E47" s="189"/>
      <c r="F47" s="189"/>
      <c r="G47" s="11">
        <v>40</v>
      </c>
      <c r="H47" s="19">
        <v>4347543</v>
      </c>
      <c r="I47" s="19">
        <v>5693979</v>
      </c>
    </row>
    <row r="48" spans="1:9" ht="12.75" customHeight="1" x14ac:dyDescent="0.2">
      <c r="A48" s="189" t="s">
        <v>42</v>
      </c>
      <c r="B48" s="189"/>
      <c r="C48" s="189"/>
      <c r="D48" s="189"/>
      <c r="E48" s="189"/>
      <c r="F48" s="189"/>
      <c r="G48" s="11">
        <v>41</v>
      </c>
      <c r="H48" s="19">
        <v>28824687</v>
      </c>
      <c r="I48" s="19">
        <v>29941123</v>
      </c>
    </row>
    <row r="49" spans="1:9" ht="12.75" customHeight="1" x14ac:dyDescent="0.2">
      <c r="A49" s="189" t="s">
        <v>43</v>
      </c>
      <c r="B49" s="189"/>
      <c r="C49" s="189"/>
      <c r="D49" s="189"/>
      <c r="E49" s="189"/>
      <c r="F49" s="189"/>
      <c r="G49" s="11">
        <v>42</v>
      </c>
      <c r="H49" s="19">
        <v>7963046</v>
      </c>
      <c r="I49" s="19">
        <v>6960026</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142686</v>
      </c>
      <c r="I51" s="19">
        <v>142686</v>
      </c>
    </row>
    <row r="52" spans="1:9" ht="12.75" customHeight="1" x14ac:dyDescent="0.2">
      <c r="A52" s="189" t="s">
        <v>46</v>
      </c>
      <c r="B52" s="189"/>
      <c r="C52" s="189"/>
      <c r="D52" s="189"/>
      <c r="E52" s="189"/>
      <c r="F52" s="189"/>
      <c r="G52" s="11">
        <v>45</v>
      </c>
      <c r="H52" s="19">
        <v>0</v>
      </c>
      <c r="I52" s="19">
        <v>0</v>
      </c>
    </row>
    <row r="53" spans="1:9" ht="12.75" customHeight="1" x14ac:dyDescent="0.2">
      <c r="A53" s="193" t="s">
        <v>47</v>
      </c>
      <c r="B53" s="193"/>
      <c r="C53" s="193"/>
      <c r="D53" s="193"/>
      <c r="E53" s="193"/>
      <c r="F53" s="193"/>
      <c r="G53" s="12">
        <v>46</v>
      </c>
      <c r="H53" s="126">
        <f>SUM(H54:H59)</f>
        <v>55987741</v>
      </c>
      <c r="I53" s="126">
        <f>SUM(I54:I59)</f>
        <v>65088091</v>
      </c>
    </row>
    <row r="54" spans="1:9" ht="12.75" customHeight="1" x14ac:dyDescent="0.2">
      <c r="A54" s="189" t="s">
        <v>48</v>
      </c>
      <c r="B54" s="189"/>
      <c r="C54" s="189"/>
      <c r="D54" s="189"/>
      <c r="E54" s="189"/>
      <c r="F54" s="189"/>
      <c r="G54" s="11">
        <v>47</v>
      </c>
      <c r="H54" s="19">
        <v>27277333</v>
      </c>
      <c r="I54" s="19">
        <v>29858225</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27378884</v>
      </c>
      <c r="I56" s="19">
        <v>33677705</v>
      </c>
    </row>
    <row r="57" spans="1:9" ht="12.75" customHeight="1" x14ac:dyDescent="0.2">
      <c r="A57" s="189" t="s">
        <v>51</v>
      </c>
      <c r="B57" s="189"/>
      <c r="C57" s="189"/>
      <c r="D57" s="189"/>
      <c r="E57" s="189"/>
      <c r="F57" s="189"/>
      <c r="G57" s="11">
        <v>50</v>
      </c>
      <c r="H57" s="19">
        <v>113868</v>
      </c>
      <c r="I57" s="19">
        <v>106757</v>
      </c>
    </row>
    <row r="58" spans="1:9" ht="12.75" customHeight="1" x14ac:dyDescent="0.2">
      <c r="A58" s="189" t="s">
        <v>52</v>
      </c>
      <c r="B58" s="189"/>
      <c r="C58" s="189"/>
      <c r="D58" s="189"/>
      <c r="E58" s="189"/>
      <c r="F58" s="189"/>
      <c r="G58" s="11">
        <v>51</v>
      </c>
      <c r="H58" s="19">
        <v>1147352</v>
      </c>
      <c r="I58" s="19">
        <v>1407656</v>
      </c>
    </row>
    <row r="59" spans="1:9" ht="12.75" customHeight="1" x14ac:dyDescent="0.2">
      <c r="A59" s="189" t="s">
        <v>53</v>
      </c>
      <c r="B59" s="189"/>
      <c r="C59" s="189"/>
      <c r="D59" s="189"/>
      <c r="E59" s="189"/>
      <c r="F59" s="189"/>
      <c r="G59" s="11">
        <v>52</v>
      </c>
      <c r="H59" s="19">
        <v>70304</v>
      </c>
      <c r="I59" s="19">
        <v>37748</v>
      </c>
    </row>
    <row r="60" spans="1:9" ht="12.75" customHeight="1" x14ac:dyDescent="0.2">
      <c r="A60" s="193" t="s">
        <v>54</v>
      </c>
      <c r="B60" s="193"/>
      <c r="C60" s="193"/>
      <c r="D60" s="193"/>
      <c r="E60" s="193"/>
      <c r="F60" s="193"/>
      <c r="G60" s="12">
        <v>53</v>
      </c>
      <c r="H60" s="126">
        <f>SUM(H61:H69)</f>
        <v>25819050</v>
      </c>
      <c r="I60" s="126">
        <f>SUM(I61:I69)</f>
        <v>15295375</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10807693</v>
      </c>
      <c r="I63" s="19">
        <v>15288632</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15011357</v>
      </c>
      <c r="I67" s="19">
        <v>6743</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3837284</v>
      </c>
      <c r="I70" s="19">
        <v>8490811</v>
      </c>
    </row>
    <row r="71" spans="1:9" ht="12.75" customHeight="1" x14ac:dyDescent="0.2">
      <c r="A71" s="190" t="s">
        <v>58</v>
      </c>
      <c r="B71" s="190"/>
      <c r="C71" s="190"/>
      <c r="D71" s="190"/>
      <c r="E71" s="190"/>
      <c r="F71" s="190"/>
      <c r="G71" s="11">
        <v>64</v>
      </c>
      <c r="H71" s="19">
        <v>302741</v>
      </c>
      <c r="I71" s="19">
        <v>178472</v>
      </c>
    </row>
    <row r="72" spans="1:9" ht="12.75" customHeight="1" x14ac:dyDescent="0.2">
      <c r="A72" s="191" t="s">
        <v>304</v>
      </c>
      <c r="B72" s="191"/>
      <c r="C72" s="191"/>
      <c r="D72" s="191"/>
      <c r="E72" s="191"/>
      <c r="F72" s="191"/>
      <c r="G72" s="12">
        <v>65</v>
      </c>
      <c r="H72" s="126">
        <f>H8+H9+H44+H71</f>
        <v>480988785</v>
      </c>
      <c r="I72" s="126">
        <f>I8+I9+I44+I71</f>
        <v>516174679</v>
      </c>
    </row>
    <row r="73" spans="1:9" ht="12.75" customHeight="1" x14ac:dyDescent="0.2">
      <c r="A73" s="190" t="s">
        <v>59</v>
      </c>
      <c r="B73" s="190"/>
      <c r="C73" s="190"/>
      <c r="D73" s="190"/>
      <c r="E73" s="190"/>
      <c r="F73" s="190"/>
      <c r="G73" s="11">
        <v>66</v>
      </c>
      <c r="H73" s="19">
        <v>24850132</v>
      </c>
      <c r="I73" s="19">
        <v>9885676</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360146577</v>
      </c>
      <c r="I75" s="127">
        <f>I76+I77+I78+I84+I85+I91+I94+I97</f>
        <v>387600652</v>
      </c>
    </row>
    <row r="76" spans="1:9" ht="12.75" customHeight="1" x14ac:dyDescent="0.2">
      <c r="A76" s="189" t="s">
        <v>61</v>
      </c>
      <c r="B76" s="189"/>
      <c r="C76" s="189"/>
      <c r="D76" s="189"/>
      <c r="E76" s="189"/>
      <c r="F76" s="189"/>
      <c r="G76" s="11">
        <v>68</v>
      </c>
      <c r="H76" s="19">
        <v>207897095</v>
      </c>
      <c r="I76" s="19">
        <v>213600090</v>
      </c>
    </row>
    <row r="77" spans="1:9" ht="12.75" customHeight="1" x14ac:dyDescent="0.2">
      <c r="A77" s="189" t="s">
        <v>62</v>
      </c>
      <c r="B77" s="189"/>
      <c r="C77" s="189"/>
      <c r="D77" s="189"/>
      <c r="E77" s="189"/>
      <c r="F77" s="189"/>
      <c r="G77" s="11">
        <v>69</v>
      </c>
      <c r="H77" s="19">
        <v>24360029</v>
      </c>
      <c r="I77" s="19">
        <v>18243880</v>
      </c>
    </row>
    <row r="78" spans="1:9" ht="12.75" customHeight="1" x14ac:dyDescent="0.2">
      <c r="A78" s="193" t="s">
        <v>63</v>
      </c>
      <c r="B78" s="193"/>
      <c r="C78" s="193"/>
      <c r="D78" s="193"/>
      <c r="E78" s="193"/>
      <c r="F78" s="193"/>
      <c r="G78" s="12">
        <v>70</v>
      </c>
      <c r="H78" s="127">
        <f>SUM(H79:H83)</f>
        <v>96580607</v>
      </c>
      <c r="I78" s="127">
        <f>SUM(I79:I83)</f>
        <v>101598576</v>
      </c>
    </row>
    <row r="79" spans="1:9" ht="12.75" customHeight="1" x14ac:dyDescent="0.2">
      <c r="A79" s="189" t="s">
        <v>64</v>
      </c>
      <c r="B79" s="189"/>
      <c r="C79" s="189"/>
      <c r="D79" s="189"/>
      <c r="E79" s="189"/>
      <c r="F79" s="189"/>
      <c r="G79" s="11">
        <v>71</v>
      </c>
      <c r="H79" s="19">
        <v>8734591</v>
      </c>
      <c r="I79" s="19">
        <v>10049070</v>
      </c>
    </row>
    <row r="80" spans="1:9" ht="12.75" customHeight="1" x14ac:dyDescent="0.2">
      <c r="A80" s="189" t="s">
        <v>65</v>
      </c>
      <c r="B80" s="189"/>
      <c r="C80" s="189"/>
      <c r="D80" s="189"/>
      <c r="E80" s="189"/>
      <c r="F80" s="189"/>
      <c r="G80" s="11">
        <v>72</v>
      </c>
      <c r="H80" s="19">
        <v>19590484</v>
      </c>
      <c r="I80" s="19">
        <v>19590484</v>
      </c>
    </row>
    <row r="81" spans="1:9" ht="12.75" customHeight="1" x14ac:dyDescent="0.2">
      <c r="A81" s="189" t="s">
        <v>66</v>
      </c>
      <c r="B81" s="189"/>
      <c r="C81" s="189"/>
      <c r="D81" s="189"/>
      <c r="E81" s="189"/>
      <c r="F81" s="189"/>
      <c r="G81" s="11">
        <v>73</v>
      </c>
      <c r="H81" s="19">
        <v>-5633740</v>
      </c>
      <c r="I81" s="19">
        <v>-8037337</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73889272</v>
      </c>
      <c r="I83" s="19">
        <v>79996359</v>
      </c>
    </row>
    <row r="84" spans="1:9" ht="12.75" customHeight="1" x14ac:dyDescent="0.2">
      <c r="A84" s="192" t="s">
        <v>69</v>
      </c>
      <c r="B84" s="192"/>
      <c r="C84" s="192"/>
      <c r="D84" s="192"/>
      <c r="E84" s="192"/>
      <c r="F84" s="192"/>
      <c r="G84" s="49">
        <v>76</v>
      </c>
      <c r="H84" s="50">
        <v>0</v>
      </c>
      <c r="I84" s="50">
        <v>0</v>
      </c>
    </row>
    <row r="85" spans="1:9" ht="12.75" customHeight="1" x14ac:dyDescent="0.2">
      <c r="A85" s="193" t="s">
        <v>444</v>
      </c>
      <c r="B85" s="193"/>
      <c r="C85" s="193"/>
      <c r="D85" s="193"/>
      <c r="E85" s="193"/>
      <c r="F85" s="193"/>
      <c r="G85" s="12">
        <v>77</v>
      </c>
      <c r="H85" s="126">
        <f>H86+H87+H88+H89+H90</f>
        <v>0</v>
      </c>
      <c r="I85" s="126">
        <f>I86+I87+I88+I89+I90</f>
        <v>0</v>
      </c>
    </row>
    <row r="86" spans="1:9" ht="25.5" customHeight="1" x14ac:dyDescent="0.2">
      <c r="A86" s="189" t="s">
        <v>445</v>
      </c>
      <c r="B86" s="189"/>
      <c r="C86" s="189"/>
      <c r="D86" s="189"/>
      <c r="E86" s="189"/>
      <c r="F86" s="189"/>
      <c r="G86" s="11">
        <v>78</v>
      </c>
      <c r="H86" s="19">
        <v>0</v>
      </c>
      <c r="I86" s="19">
        <v>0</v>
      </c>
    </row>
    <row r="87" spans="1:9" ht="12.75" customHeight="1" x14ac:dyDescent="0.2">
      <c r="A87" s="189" t="s">
        <v>70</v>
      </c>
      <c r="B87" s="189"/>
      <c r="C87" s="189"/>
      <c r="D87" s="189"/>
      <c r="E87" s="189"/>
      <c r="F87" s="189"/>
      <c r="G87" s="11">
        <v>79</v>
      </c>
      <c r="H87" s="19">
        <v>0</v>
      </c>
      <c r="I87" s="19">
        <v>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3" t="s">
        <v>350</v>
      </c>
      <c r="B91" s="193"/>
      <c r="C91" s="193"/>
      <c r="D91" s="193"/>
      <c r="E91" s="193"/>
      <c r="F91" s="193"/>
      <c r="G91" s="12">
        <v>83</v>
      </c>
      <c r="H91" s="126">
        <f>H92-H93</f>
        <v>5019272</v>
      </c>
      <c r="I91" s="126">
        <f>I92-I93</f>
        <v>5574750</v>
      </c>
    </row>
    <row r="92" spans="1:9" ht="12.75" customHeight="1" x14ac:dyDescent="0.2">
      <c r="A92" s="189" t="s">
        <v>72</v>
      </c>
      <c r="B92" s="189"/>
      <c r="C92" s="189"/>
      <c r="D92" s="189"/>
      <c r="E92" s="189"/>
      <c r="F92" s="189"/>
      <c r="G92" s="11">
        <v>84</v>
      </c>
      <c r="H92" s="19">
        <v>5019272</v>
      </c>
      <c r="I92" s="19">
        <v>5574750</v>
      </c>
    </row>
    <row r="93" spans="1:9" ht="12.75" customHeight="1" x14ac:dyDescent="0.2">
      <c r="A93" s="189" t="s">
        <v>73</v>
      </c>
      <c r="B93" s="189"/>
      <c r="C93" s="189"/>
      <c r="D93" s="189"/>
      <c r="E93" s="189"/>
      <c r="F93" s="189"/>
      <c r="G93" s="11">
        <v>85</v>
      </c>
      <c r="H93" s="19">
        <v>0</v>
      </c>
      <c r="I93" s="19">
        <v>0</v>
      </c>
    </row>
    <row r="94" spans="1:9" ht="12.75" customHeight="1" x14ac:dyDescent="0.2">
      <c r="A94" s="193" t="s">
        <v>351</v>
      </c>
      <c r="B94" s="193"/>
      <c r="C94" s="193"/>
      <c r="D94" s="193"/>
      <c r="E94" s="193"/>
      <c r="F94" s="193"/>
      <c r="G94" s="12">
        <v>86</v>
      </c>
      <c r="H94" s="126">
        <f>H95-H96</f>
        <v>26289574</v>
      </c>
      <c r="I94" s="126">
        <f>I95-I96</f>
        <v>48583356</v>
      </c>
    </row>
    <row r="95" spans="1:9" ht="12.75" customHeight="1" x14ac:dyDescent="0.2">
      <c r="A95" s="189" t="s">
        <v>74</v>
      </c>
      <c r="B95" s="189"/>
      <c r="C95" s="189"/>
      <c r="D95" s="189"/>
      <c r="E95" s="189"/>
      <c r="F95" s="189"/>
      <c r="G95" s="11">
        <v>87</v>
      </c>
      <c r="H95" s="19">
        <v>26289574</v>
      </c>
      <c r="I95" s="19">
        <v>48583356</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6">
        <f>SUM(H99:H104)</f>
        <v>5785165</v>
      </c>
      <c r="I98" s="126">
        <f>SUM(I99:I104)</f>
        <v>5862464</v>
      </c>
    </row>
    <row r="99" spans="1:9" ht="12.75" customHeight="1" x14ac:dyDescent="0.2">
      <c r="A99" s="189" t="s">
        <v>77</v>
      </c>
      <c r="B99" s="189"/>
      <c r="C99" s="189"/>
      <c r="D99" s="189"/>
      <c r="E99" s="189"/>
      <c r="F99" s="189"/>
      <c r="G99" s="11">
        <v>91</v>
      </c>
      <c r="H99" s="19">
        <v>4269056</v>
      </c>
      <c r="I99" s="19">
        <v>4269056</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1516109</v>
      </c>
      <c r="I101" s="19">
        <v>1593408</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3290595</v>
      </c>
      <c r="I105" s="126">
        <f>SUM(I106:I116)</f>
        <v>2513842</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159477</v>
      </c>
      <c r="I107" s="19">
        <v>12225</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3131118</v>
      </c>
      <c r="I111" s="19">
        <v>2501617</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0</v>
      </c>
      <c r="I115" s="19">
        <v>0</v>
      </c>
    </row>
    <row r="116" spans="1:9" ht="12.75" customHeight="1" x14ac:dyDescent="0.2">
      <c r="A116" s="189" t="s">
        <v>93</v>
      </c>
      <c r="B116" s="189"/>
      <c r="C116" s="189"/>
      <c r="D116" s="189"/>
      <c r="E116" s="189"/>
      <c r="F116" s="189"/>
      <c r="G116" s="11">
        <v>108</v>
      </c>
      <c r="H116" s="19">
        <v>0</v>
      </c>
      <c r="I116" s="19">
        <v>0</v>
      </c>
    </row>
    <row r="117" spans="1:9" ht="12.75" customHeight="1" x14ac:dyDescent="0.2">
      <c r="A117" s="191" t="s">
        <v>355</v>
      </c>
      <c r="B117" s="191"/>
      <c r="C117" s="191"/>
      <c r="D117" s="191"/>
      <c r="E117" s="191"/>
      <c r="F117" s="191"/>
      <c r="G117" s="12">
        <v>109</v>
      </c>
      <c r="H117" s="126">
        <f>SUM(H118:H131)</f>
        <v>99791312</v>
      </c>
      <c r="I117" s="126">
        <f>SUM(I118:I131)</f>
        <v>104559615</v>
      </c>
    </row>
    <row r="118" spans="1:9" ht="12.75" customHeight="1" x14ac:dyDescent="0.2">
      <c r="A118" s="189" t="s">
        <v>83</v>
      </c>
      <c r="B118" s="189"/>
      <c r="C118" s="189"/>
      <c r="D118" s="189"/>
      <c r="E118" s="189"/>
      <c r="F118" s="189"/>
      <c r="G118" s="11">
        <v>110</v>
      </c>
      <c r="H118" s="19">
        <v>2811184</v>
      </c>
      <c r="I118" s="19">
        <v>2796974</v>
      </c>
    </row>
    <row r="119" spans="1:9" ht="22.15" customHeight="1" x14ac:dyDescent="0.2">
      <c r="A119" s="189" t="s">
        <v>84</v>
      </c>
      <c r="B119" s="189"/>
      <c r="C119" s="189"/>
      <c r="D119" s="189"/>
      <c r="E119" s="189"/>
      <c r="F119" s="189"/>
      <c r="G119" s="11">
        <v>111</v>
      </c>
      <c r="H119" s="19">
        <v>9086179</v>
      </c>
      <c r="I119" s="19">
        <v>18424272</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36977</v>
      </c>
      <c r="I122" s="19">
        <v>46931</v>
      </c>
    </row>
    <row r="123" spans="1:9" ht="12.75" customHeight="1" x14ac:dyDescent="0.2">
      <c r="A123" s="189" t="s">
        <v>88</v>
      </c>
      <c r="B123" s="189"/>
      <c r="C123" s="189"/>
      <c r="D123" s="189"/>
      <c r="E123" s="189"/>
      <c r="F123" s="189"/>
      <c r="G123" s="11">
        <v>115</v>
      </c>
      <c r="H123" s="19">
        <v>52028597</v>
      </c>
      <c r="I123" s="19">
        <v>41875366</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29900263</v>
      </c>
      <c r="I125" s="19">
        <v>35442506</v>
      </c>
    </row>
    <row r="126" spans="1:9" x14ac:dyDescent="0.2">
      <c r="A126" s="189" t="s">
        <v>91</v>
      </c>
      <c r="B126" s="189"/>
      <c r="C126" s="189"/>
      <c r="D126" s="189"/>
      <c r="E126" s="189"/>
      <c r="F126" s="189"/>
      <c r="G126" s="11">
        <v>118</v>
      </c>
      <c r="H126" s="19">
        <v>0</v>
      </c>
      <c r="I126" s="19">
        <v>11169</v>
      </c>
    </row>
    <row r="127" spans="1:9" x14ac:dyDescent="0.2">
      <c r="A127" s="189" t="s">
        <v>94</v>
      </c>
      <c r="B127" s="189"/>
      <c r="C127" s="189"/>
      <c r="D127" s="189"/>
      <c r="E127" s="189"/>
      <c r="F127" s="189"/>
      <c r="G127" s="11">
        <v>119</v>
      </c>
      <c r="H127" s="19">
        <v>4908238</v>
      </c>
      <c r="I127" s="19">
        <v>5315787</v>
      </c>
    </row>
    <row r="128" spans="1:9" x14ac:dyDescent="0.2">
      <c r="A128" s="189" t="s">
        <v>95</v>
      </c>
      <c r="B128" s="189"/>
      <c r="C128" s="189"/>
      <c r="D128" s="189"/>
      <c r="E128" s="189"/>
      <c r="F128" s="189"/>
      <c r="G128" s="11">
        <v>120</v>
      </c>
      <c r="H128" s="19">
        <v>13882</v>
      </c>
      <c r="I128" s="19">
        <v>68971</v>
      </c>
    </row>
    <row r="129" spans="1:9" x14ac:dyDescent="0.2">
      <c r="A129" s="189" t="s">
        <v>96</v>
      </c>
      <c r="B129" s="189"/>
      <c r="C129" s="189"/>
      <c r="D129" s="189"/>
      <c r="E129" s="189"/>
      <c r="F129" s="189"/>
      <c r="G129" s="11">
        <v>121</v>
      </c>
      <c r="H129" s="19">
        <v>471698</v>
      </c>
      <c r="I129" s="19">
        <v>465052</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534294</v>
      </c>
      <c r="I131" s="19">
        <v>112587</v>
      </c>
    </row>
    <row r="132" spans="1:9" ht="22.15" customHeight="1" x14ac:dyDescent="0.2">
      <c r="A132" s="190" t="s">
        <v>99</v>
      </c>
      <c r="B132" s="190"/>
      <c r="C132" s="190"/>
      <c r="D132" s="190"/>
      <c r="E132" s="190"/>
      <c r="F132" s="190"/>
      <c r="G132" s="11">
        <v>124</v>
      </c>
      <c r="H132" s="19">
        <v>11975136</v>
      </c>
      <c r="I132" s="19">
        <v>15638106</v>
      </c>
    </row>
    <row r="133" spans="1:9" ht="12.75" customHeight="1" x14ac:dyDescent="0.2">
      <c r="A133" s="191" t="s">
        <v>356</v>
      </c>
      <c r="B133" s="191"/>
      <c r="C133" s="191"/>
      <c r="D133" s="191"/>
      <c r="E133" s="191"/>
      <c r="F133" s="191"/>
      <c r="G133" s="12">
        <v>125</v>
      </c>
      <c r="H133" s="126">
        <f>H75+H98+H105+H117+H132</f>
        <v>480988785</v>
      </c>
      <c r="I133" s="126">
        <f>I75+I98+I105+I117+I132</f>
        <v>516174679</v>
      </c>
    </row>
    <row r="134" spans="1:9" x14ac:dyDescent="0.2">
      <c r="A134" s="190" t="s">
        <v>100</v>
      </c>
      <c r="B134" s="190"/>
      <c r="C134" s="190"/>
      <c r="D134" s="190"/>
      <c r="E134" s="190"/>
      <c r="F134" s="190"/>
      <c r="G134" s="11">
        <v>126</v>
      </c>
      <c r="H134" s="19">
        <v>24850132</v>
      </c>
      <c r="I134" s="19">
        <v>9885676</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90" zoomScaleNormal="90" zoomScaleSheetLayoutView="90" workbookViewId="0">
      <pane ySplit="7" topLeftCell="A8" activePane="bottomLeft" state="frozen"/>
      <selection activeCell="G30" sqref="G30:H30"/>
      <selection pane="bottomLeft" sqref="A1:I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466</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244327024</v>
      </c>
      <c r="I8" s="55">
        <f>SUM(I9:I13)</f>
        <v>85962909</v>
      </c>
      <c r="J8" s="55">
        <f>SUM(J9:J13)</f>
        <v>259681483</v>
      </c>
      <c r="K8" s="55">
        <f>SUM(K9:K13)</f>
        <v>91087627</v>
      </c>
    </row>
    <row r="9" spans="1:11" ht="12.75" customHeight="1" x14ac:dyDescent="0.2">
      <c r="A9" s="189" t="s">
        <v>115</v>
      </c>
      <c r="B9" s="189"/>
      <c r="C9" s="189"/>
      <c r="D9" s="189"/>
      <c r="E9" s="189"/>
      <c r="F9" s="189"/>
      <c r="G9" s="11">
        <v>2</v>
      </c>
      <c r="H9" s="56">
        <v>96179159</v>
      </c>
      <c r="I9" s="56">
        <v>31189821</v>
      </c>
      <c r="J9" s="56">
        <v>99195318</v>
      </c>
      <c r="K9" s="56">
        <v>31635722</v>
      </c>
    </row>
    <row r="10" spans="1:11" ht="12.75" customHeight="1" x14ac:dyDescent="0.2">
      <c r="A10" s="189" t="s">
        <v>116</v>
      </c>
      <c r="B10" s="189"/>
      <c r="C10" s="189"/>
      <c r="D10" s="189"/>
      <c r="E10" s="189"/>
      <c r="F10" s="189"/>
      <c r="G10" s="11">
        <v>3</v>
      </c>
      <c r="H10" s="56">
        <v>146783974</v>
      </c>
      <c r="I10" s="56">
        <v>54528685</v>
      </c>
      <c r="J10" s="56">
        <v>159927517</v>
      </c>
      <c r="K10" s="56">
        <v>59095124</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1363891</v>
      </c>
      <c r="I13" s="56">
        <v>244403</v>
      </c>
      <c r="J13" s="56">
        <v>558648</v>
      </c>
      <c r="K13" s="56">
        <v>356781</v>
      </c>
    </row>
    <row r="14" spans="1:11" ht="12.75" customHeight="1" x14ac:dyDescent="0.2">
      <c r="A14" s="221" t="s">
        <v>358</v>
      </c>
      <c r="B14" s="221"/>
      <c r="C14" s="221"/>
      <c r="D14" s="221"/>
      <c r="E14" s="221"/>
      <c r="F14" s="221"/>
      <c r="G14" s="12">
        <v>7</v>
      </c>
      <c r="H14" s="55">
        <f>H15+H16+H20+H24+H25+H26+H29+H36</f>
        <v>218242592</v>
      </c>
      <c r="I14" s="55">
        <f>I15+I16+I20+I24+I25+I26+I29+I36</f>
        <v>80151922</v>
      </c>
      <c r="J14" s="55">
        <f>J15+J16+J20+J24+J25+J26+J29+J36</f>
        <v>237867596</v>
      </c>
      <c r="K14" s="55">
        <f>K15+K16+K20+K24+K25+K26+K29+K36</f>
        <v>83522254</v>
      </c>
    </row>
    <row r="15" spans="1:11" ht="12.75" customHeight="1" x14ac:dyDescent="0.2">
      <c r="A15" s="189" t="s">
        <v>104</v>
      </c>
      <c r="B15" s="189"/>
      <c r="C15" s="189"/>
      <c r="D15" s="189"/>
      <c r="E15" s="189"/>
      <c r="F15" s="189"/>
      <c r="G15" s="11">
        <v>8</v>
      </c>
      <c r="H15" s="56">
        <v>-9275426</v>
      </c>
      <c r="I15" s="56">
        <v>-3779241</v>
      </c>
      <c r="J15" s="56">
        <v>-2273013</v>
      </c>
      <c r="K15" s="56">
        <v>-1147500</v>
      </c>
    </row>
    <row r="16" spans="1:11" ht="12.75" customHeight="1" x14ac:dyDescent="0.2">
      <c r="A16" s="193" t="s">
        <v>438</v>
      </c>
      <c r="B16" s="193"/>
      <c r="C16" s="193"/>
      <c r="D16" s="193"/>
      <c r="E16" s="193"/>
      <c r="F16" s="193"/>
      <c r="G16" s="12">
        <v>9</v>
      </c>
      <c r="H16" s="55">
        <f>SUM(H17:H19)</f>
        <v>164273881</v>
      </c>
      <c r="I16" s="55">
        <f>SUM(I17:I19)</f>
        <v>60087588</v>
      </c>
      <c r="J16" s="55">
        <f>SUM(J17:J19)</f>
        <v>174219294</v>
      </c>
      <c r="K16" s="55">
        <f>SUM(K17:K19)</f>
        <v>60690374</v>
      </c>
    </row>
    <row r="17" spans="1:11" ht="12.75" customHeight="1" x14ac:dyDescent="0.2">
      <c r="A17" s="224" t="s">
        <v>120</v>
      </c>
      <c r="B17" s="224"/>
      <c r="C17" s="224"/>
      <c r="D17" s="224"/>
      <c r="E17" s="224"/>
      <c r="F17" s="224"/>
      <c r="G17" s="11">
        <v>10</v>
      </c>
      <c r="H17" s="56">
        <v>112588822</v>
      </c>
      <c r="I17" s="56">
        <v>42421844</v>
      </c>
      <c r="J17" s="56">
        <v>120113548</v>
      </c>
      <c r="K17" s="56">
        <v>40688815</v>
      </c>
    </row>
    <row r="18" spans="1:11" ht="12.75" customHeight="1" x14ac:dyDescent="0.2">
      <c r="A18" s="224" t="s">
        <v>121</v>
      </c>
      <c r="B18" s="224"/>
      <c r="C18" s="224"/>
      <c r="D18" s="224"/>
      <c r="E18" s="224"/>
      <c r="F18" s="224"/>
      <c r="G18" s="11">
        <v>11</v>
      </c>
      <c r="H18" s="56">
        <v>34105440</v>
      </c>
      <c r="I18" s="56">
        <v>10975024</v>
      </c>
      <c r="J18" s="56">
        <v>36157562</v>
      </c>
      <c r="K18" s="56">
        <v>13420670</v>
      </c>
    </row>
    <row r="19" spans="1:11" ht="12.75" customHeight="1" x14ac:dyDescent="0.2">
      <c r="A19" s="224" t="s">
        <v>122</v>
      </c>
      <c r="B19" s="224"/>
      <c r="C19" s="224"/>
      <c r="D19" s="224"/>
      <c r="E19" s="224"/>
      <c r="F19" s="224"/>
      <c r="G19" s="11">
        <v>12</v>
      </c>
      <c r="H19" s="56">
        <v>17579619</v>
      </c>
      <c r="I19" s="56">
        <v>6690720</v>
      </c>
      <c r="J19" s="56">
        <v>17948184</v>
      </c>
      <c r="K19" s="56">
        <v>6580889</v>
      </c>
    </row>
    <row r="20" spans="1:11" ht="12.75" customHeight="1" x14ac:dyDescent="0.2">
      <c r="A20" s="193" t="s">
        <v>439</v>
      </c>
      <c r="B20" s="193"/>
      <c r="C20" s="193"/>
      <c r="D20" s="193"/>
      <c r="E20" s="193"/>
      <c r="F20" s="193"/>
      <c r="G20" s="12">
        <v>13</v>
      </c>
      <c r="H20" s="55">
        <f>SUM(H21:H23)</f>
        <v>46250837</v>
      </c>
      <c r="I20" s="55">
        <f>SUM(I21:I23)</f>
        <v>16598008</v>
      </c>
      <c r="J20" s="55">
        <f>SUM(J21:J23)</f>
        <v>51653294</v>
      </c>
      <c r="K20" s="55">
        <f>SUM(K21:K23)</f>
        <v>18188162</v>
      </c>
    </row>
    <row r="21" spans="1:11" ht="12.75" customHeight="1" x14ac:dyDescent="0.2">
      <c r="A21" s="224" t="s">
        <v>105</v>
      </c>
      <c r="B21" s="224"/>
      <c r="C21" s="224"/>
      <c r="D21" s="224"/>
      <c r="E21" s="224"/>
      <c r="F21" s="224"/>
      <c r="G21" s="11">
        <v>14</v>
      </c>
      <c r="H21" s="56">
        <v>31609271</v>
      </c>
      <c r="I21" s="56">
        <v>11619108</v>
      </c>
      <c r="J21" s="56">
        <v>35379931</v>
      </c>
      <c r="K21" s="56">
        <v>12718633</v>
      </c>
    </row>
    <row r="22" spans="1:11" ht="12.75" customHeight="1" x14ac:dyDescent="0.2">
      <c r="A22" s="224" t="s">
        <v>106</v>
      </c>
      <c r="B22" s="224"/>
      <c r="C22" s="224"/>
      <c r="D22" s="224"/>
      <c r="E22" s="224"/>
      <c r="F22" s="224"/>
      <c r="G22" s="11">
        <v>15</v>
      </c>
      <c r="H22" s="56">
        <v>9223832</v>
      </c>
      <c r="I22" s="56">
        <v>3132348</v>
      </c>
      <c r="J22" s="56">
        <v>10334599</v>
      </c>
      <c r="K22" s="56">
        <v>3463793</v>
      </c>
    </row>
    <row r="23" spans="1:11" ht="12.75" customHeight="1" x14ac:dyDescent="0.2">
      <c r="A23" s="224" t="s">
        <v>107</v>
      </c>
      <c r="B23" s="224"/>
      <c r="C23" s="224"/>
      <c r="D23" s="224"/>
      <c r="E23" s="224"/>
      <c r="F23" s="224"/>
      <c r="G23" s="11">
        <v>16</v>
      </c>
      <c r="H23" s="56">
        <v>5417734</v>
      </c>
      <c r="I23" s="56">
        <v>1846552</v>
      </c>
      <c r="J23" s="56">
        <v>5938764</v>
      </c>
      <c r="K23" s="56">
        <v>2005736</v>
      </c>
    </row>
    <row r="24" spans="1:11" ht="12.75" customHeight="1" x14ac:dyDescent="0.2">
      <c r="A24" s="189" t="s">
        <v>108</v>
      </c>
      <c r="B24" s="189"/>
      <c r="C24" s="189"/>
      <c r="D24" s="189"/>
      <c r="E24" s="189"/>
      <c r="F24" s="189"/>
      <c r="G24" s="11">
        <v>17</v>
      </c>
      <c r="H24" s="56">
        <v>10492310</v>
      </c>
      <c r="I24" s="56">
        <v>3603568</v>
      </c>
      <c r="J24" s="56">
        <v>11671748</v>
      </c>
      <c r="K24" s="56">
        <v>3890220</v>
      </c>
    </row>
    <row r="25" spans="1:11" ht="12.75" customHeight="1" x14ac:dyDescent="0.2">
      <c r="A25" s="189" t="s">
        <v>109</v>
      </c>
      <c r="B25" s="189"/>
      <c r="C25" s="189"/>
      <c r="D25" s="189"/>
      <c r="E25" s="189"/>
      <c r="F25" s="189"/>
      <c r="G25" s="11">
        <v>18</v>
      </c>
      <c r="H25" s="56">
        <v>3674363</v>
      </c>
      <c r="I25" s="56">
        <v>1331412</v>
      </c>
      <c r="J25" s="56">
        <v>4363532</v>
      </c>
      <c r="K25" s="56">
        <v>1562318</v>
      </c>
    </row>
    <row r="26" spans="1:11" ht="12.75" customHeight="1" x14ac:dyDescent="0.2">
      <c r="A26" s="193" t="s">
        <v>440</v>
      </c>
      <c r="B26" s="193"/>
      <c r="C26" s="193"/>
      <c r="D26" s="193"/>
      <c r="E26" s="193"/>
      <c r="F26" s="193"/>
      <c r="G26" s="12">
        <v>19</v>
      </c>
      <c r="H26" s="55">
        <f>H27+H28</f>
        <v>2706721</v>
      </c>
      <c r="I26" s="55">
        <f>I27+I28</f>
        <v>2076947</v>
      </c>
      <c r="J26" s="55">
        <f>J27+J28</f>
        <v>-1845043</v>
      </c>
      <c r="K26" s="55">
        <f>K27+K28</f>
        <v>36763</v>
      </c>
    </row>
    <row r="27" spans="1:11" ht="12.75" customHeight="1" x14ac:dyDescent="0.2">
      <c r="A27" s="224" t="s">
        <v>123</v>
      </c>
      <c r="B27" s="224"/>
      <c r="C27" s="224"/>
      <c r="D27" s="224"/>
      <c r="E27" s="224"/>
      <c r="F27" s="224"/>
      <c r="G27" s="11">
        <v>20</v>
      </c>
      <c r="H27" s="56">
        <v>0</v>
      </c>
      <c r="I27" s="56">
        <v>0</v>
      </c>
      <c r="J27" s="56">
        <v>0</v>
      </c>
      <c r="K27" s="56">
        <v>0</v>
      </c>
    </row>
    <row r="28" spans="1:11" ht="12.75" customHeight="1" x14ac:dyDescent="0.2">
      <c r="A28" s="224" t="s">
        <v>124</v>
      </c>
      <c r="B28" s="224"/>
      <c r="C28" s="224"/>
      <c r="D28" s="224"/>
      <c r="E28" s="224"/>
      <c r="F28" s="224"/>
      <c r="G28" s="11">
        <v>21</v>
      </c>
      <c r="H28" s="56">
        <v>2706721</v>
      </c>
      <c r="I28" s="56">
        <v>2076947</v>
      </c>
      <c r="J28" s="56">
        <v>-1845043</v>
      </c>
      <c r="K28" s="56">
        <v>36763</v>
      </c>
    </row>
    <row r="29" spans="1:11" ht="12.75" customHeight="1" x14ac:dyDescent="0.2">
      <c r="A29" s="193" t="s">
        <v>441</v>
      </c>
      <c r="B29" s="193"/>
      <c r="C29" s="193"/>
      <c r="D29" s="193"/>
      <c r="E29" s="193"/>
      <c r="F29" s="193"/>
      <c r="G29" s="12">
        <v>22</v>
      </c>
      <c r="H29" s="55">
        <f>SUM(H30:H35)</f>
        <v>79963</v>
      </c>
      <c r="I29" s="55">
        <f>SUM(I30:I35)</f>
        <v>23056</v>
      </c>
      <c r="J29" s="55">
        <f>SUM(J30:J35)</f>
        <v>82191</v>
      </c>
      <c r="K29" s="55">
        <f>SUM(K30:K35)</f>
        <v>29986</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79963</v>
      </c>
      <c r="I32" s="56">
        <v>23056</v>
      </c>
      <c r="J32" s="56">
        <v>82191</v>
      </c>
      <c r="K32" s="56">
        <v>29986</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9" t="s">
        <v>110</v>
      </c>
      <c r="B36" s="189"/>
      <c r="C36" s="189"/>
      <c r="D36" s="189"/>
      <c r="E36" s="189"/>
      <c r="F36" s="189"/>
      <c r="G36" s="11">
        <v>29</v>
      </c>
      <c r="H36" s="56">
        <v>39943</v>
      </c>
      <c r="I36" s="56">
        <v>210584</v>
      </c>
      <c r="J36" s="56">
        <v>-4407</v>
      </c>
      <c r="K36" s="56">
        <v>271931</v>
      </c>
    </row>
    <row r="37" spans="1:11" ht="12.75" customHeight="1" x14ac:dyDescent="0.2">
      <c r="A37" s="221" t="s">
        <v>359</v>
      </c>
      <c r="B37" s="221"/>
      <c r="C37" s="221"/>
      <c r="D37" s="221"/>
      <c r="E37" s="221"/>
      <c r="F37" s="221"/>
      <c r="G37" s="12">
        <v>30</v>
      </c>
      <c r="H37" s="55">
        <f>SUM(H38:H47)</f>
        <v>11494743</v>
      </c>
      <c r="I37" s="55">
        <f>SUM(I38:I47)</f>
        <v>3867376</v>
      </c>
      <c r="J37" s="55">
        <f>SUM(J38:J47)</f>
        <v>11806836</v>
      </c>
      <c r="K37" s="55">
        <f>SUM(K38:K47)</f>
        <v>217113</v>
      </c>
    </row>
    <row r="38" spans="1:11" ht="12.75" customHeight="1" x14ac:dyDescent="0.2">
      <c r="A38" s="189" t="s">
        <v>131</v>
      </c>
      <c r="B38" s="189"/>
      <c r="C38" s="189"/>
      <c r="D38" s="189"/>
      <c r="E38" s="189"/>
      <c r="F38" s="189"/>
      <c r="G38" s="11">
        <v>31</v>
      </c>
      <c r="H38" s="56">
        <v>11231941</v>
      </c>
      <c r="I38" s="56">
        <v>3771673</v>
      </c>
      <c r="J38" s="56">
        <v>11113345</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237923</v>
      </c>
      <c r="I41" s="56">
        <v>86518</v>
      </c>
      <c r="J41" s="56">
        <v>281401</v>
      </c>
      <c r="K41" s="56">
        <v>102590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3279</v>
      </c>
      <c r="I43" s="56">
        <v>0</v>
      </c>
      <c r="J43" s="56">
        <v>2220</v>
      </c>
      <c r="K43" s="56">
        <v>0</v>
      </c>
    </row>
    <row r="44" spans="1:11" ht="12.75" customHeight="1" x14ac:dyDescent="0.2">
      <c r="A44" s="189" t="s">
        <v>137</v>
      </c>
      <c r="B44" s="189"/>
      <c r="C44" s="189"/>
      <c r="D44" s="189"/>
      <c r="E44" s="189"/>
      <c r="F44" s="189"/>
      <c r="G44" s="11">
        <v>37</v>
      </c>
      <c r="H44" s="56">
        <v>16127</v>
      </c>
      <c r="I44" s="56">
        <v>9624</v>
      </c>
      <c r="J44" s="56">
        <v>409870</v>
      </c>
      <c r="K44" s="56">
        <v>114523</v>
      </c>
    </row>
    <row r="45" spans="1:11" ht="12.75" customHeight="1" x14ac:dyDescent="0.2">
      <c r="A45" s="189" t="s">
        <v>138</v>
      </c>
      <c r="B45" s="189"/>
      <c r="C45" s="189"/>
      <c r="D45" s="189"/>
      <c r="E45" s="189"/>
      <c r="F45" s="189"/>
      <c r="G45" s="11">
        <v>38</v>
      </c>
      <c r="H45" s="56">
        <v>5473</v>
      </c>
      <c r="I45" s="56">
        <v>5473</v>
      </c>
      <c r="J45" s="56">
        <v>0</v>
      </c>
      <c r="K45" s="56">
        <v>0</v>
      </c>
    </row>
    <row r="46" spans="1:11" ht="12.75" customHeight="1" x14ac:dyDescent="0.2">
      <c r="A46" s="189" t="s">
        <v>139</v>
      </c>
      <c r="B46" s="189"/>
      <c r="C46" s="189"/>
      <c r="D46" s="189"/>
      <c r="E46" s="189"/>
      <c r="F46" s="189"/>
      <c r="G46" s="11">
        <v>39</v>
      </c>
      <c r="H46" s="56">
        <v>0</v>
      </c>
      <c r="I46" s="56">
        <v>-5912</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158470</v>
      </c>
      <c r="I48" s="55">
        <f>SUM(I49:I55)</f>
        <v>70772</v>
      </c>
      <c r="J48" s="55">
        <f>SUM(J49:J55)</f>
        <v>489258</v>
      </c>
      <c r="K48" s="55">
        <f>SUM(K49:K55)</f>
        <v>185448</v>
      </c>
    </row>
    <row r="49" spans="1:11" ht="25.15" customHeight="1" x14ac:dyDescent="0.2">
      <c r="A49" s="189" t="s">
        <v>141</v>
      </c>
      <c r="B49" s="189"/>
      <c r="C49" s="189"/>
      <c r="D49" s="189"/>
      <c r="E49" s="189"/>
      <c r="F49" s="189"/>
      <c r="G49" s="11">
        <v>42</v>
      </c>
      <c r="H49" s="56">
        <v>45849</v>
      </c>
      <c r="I49" s="56">
        <v>32414</v>
      </c>
      <c r="J49" s="56">
        <v>183760</v>
      </c>
      <c r="K49" s="56">
        <v>96788</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104256</v>
      </c>
      <c r="I51" s="56">
        <v>37833</v>
      </c>
      <c r="J51" s="56">
        <v>285548</v>
      </c>
      <c r="K51" s="56">
        <v>102160</v>
      </c>
    </row>
    <row r="52" spans="1:11" ht="12.75" customHeight="1" x14ac:dyDescent="0.2">
      <c r="A52" s="214" t="s">
        <v>144</v>
      </c>
      <c r="B52" s="214"/>
      <c r="C52" s="214"/>
      <c r="D52" s="214"/>
      <c r="E52" s="214"/>
      <c r="F52" s="214"/>
      <c r="G52" s="11">
        <v>45</v>
      </c>
      <c r="H52" s="56">
        <v>0</v>
      </c>
      <c r="I52" s="56">
        <v>-7840</v>
      </c>
      <c r="J52" s="56">
        <v>3436</v>
      </c>
      <c r="K52" s="56">
        <v>-14484</v>
      </c>
    </row>
    <row r="53" spans="1:11" ht="12.75" customHeight="1" x14ac:dyDescent="0.2">
      <c r="A53" s="214" t="s">
        <v>145</v>
      </c>
      <c r="B53" s="214"/>
      <c r="C53" s="214"/>
      <c r="D53" s="214"/>
      <c r="E53" s="214"/>
      <c r="F53" s="214"/>
      <c r="G53" s="11">
        <v>46</v>
      </c>
      <c r="H53" s="56">
        <v>8365</v>
      </c>
      <c r="I53" s="56">
        <v>8365</v>
      </c>
      <c r="J53" s="56">
        <v>16514</v>
      </c>
      <c r="K53" s="56">
        <v>984</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255821767</v>
      </c>
      <c r="I60" s="55">
        <f t="shared" ref="I60:K60" si="0">I8+I37+I56+I57</f>
        <v>89830285</v>
      </c>
      <c r="J60" s="55">
        <f t="shared" si="0"/>
        <v>271488319</v>
      </c>
      <c r="K60" s="55">
        <f t="shared" si="0"/>
        <v>91304740</v>
      </c>
    </row>
    <row r="61" spans="1:11" ht="12.75" customHeight="1" x14ac:dyDescent="0.2">
      <c r="A61" s="221" t="s">
        <v>362</v>
      </c>
      <c r="B61" s="221"/>
      <c r="C61" s="221"/>
      <c r="D61" s="221"/>
      <c r="E61" s="221"/>
      <c r="F61" s="221"/>
      <c r="G61" s="12">
        <v>54</v>
      </c>
      <c r="H61" s="55">
        <f>H14+H48+H58+H59</f>
        <v>218401062</v>
      </c>
      <c r="I61" s="55">
        <f t="shared" ref="I61:K61" si="1">I14+I48+I58+I59</f>
        <v>80222694</v>
      </c>
      <c r="J61" s="55">
        <f t="shared" si="1"/>
        <v>238356854</v>
      </c>
      <c r="K61" s="55">
        <f t="shared" si="1"/>
        <v>83707702</v>
      </c>
    </row>
    <row r="62" spans="1:11" ht="12.75" customHeight="1" x14ac:dyDescent="0.2">
      <c r="A62" s="221" t="s">
        <v>363</v>
      </c>
      <c r="B62" s="221"/>
      <c r="C62" s="221"/>
      <c r="D62" s="221"/>
      <c r="E62" s="221"/>
      <c r="F62" s="221"/>
      <c r="G62" s="12">
        <v>55</v>
      </c>
      <c r="H62" s="55">
        <f>H60-H61</f>
        <v>37420705</v>
      </c>
      <c r="I62" s="55">
        <f t="shared" ref="I62:K62" si="2">I60-I61</f>
        <v>9607591</v>
      </c>
      <c r="J62" s="55">
        <f t="shared" si="2"/>
        <v>33131465</v>
      </c>
      <c r="K62" s="55">
        <f t="shared" si="2"/>
        <v>7597038</v>
      </c>
    </row>
    <row r="63" spans="1:11" ht="12.75" customHeight="1" x14ac:dyDescent="0.2">
      <c r="A63" s="222" t="s">
        <v>364</v>
      </c>
      <c r="B63" s="222"/>
      <c r="C63" s="222"/>
      <c r="D63" s="222"/>
      <c r="E63" s="222"/>
      <c r="F63" s="222"/>
      <c r="G63" s="12">
        <v>56</v>
      </c>
      <c r="H63" s="55">
        <f>+IF((H60-H61)&gt;0,(H60-H61),0)</f>
        <v>37420705</v>
      </c>
      <c r="I63" s="55">
        <f t="shared" ref="I63:K63" si="3">+IF((I60-I61)&gt;0,(I60-I61),0)</f>
        <v>9607591</v>
      </c>
      <c r="J63" s="55">
        <f t="shared" si="3"/>
        <v>33131465</v>
      </c>
      <c r="K63" s="55">
        <f t="shared" si="3"/>
        <v>7597038</v>
      </c>
    </row>
    <row r="64" spans="1:11" ht="12.75" customHeight="1" x14ac:dyDescent="0.2">
      <c r="A64" s="222" t="s">
        <v>365</v>
      </c>
      <c r="B64" s="222"/>
      <c r="C64" s="222"/>
      <c r="D64" s="222"/>
      <c r="E64" s="222"/>
      <c r="F64" s="222"/>
      <c r="G64" s="12">
        <v>57</v>
      </c>
      <c r="H64" s="55">
        <f>+IF((H60-H61)&lt;0,(H60-H61),0)</f>
        <v>0</v>
      </c>
      <c r="I64" s="55">
        <f t="shared" ref="I64:K64" si="4">+IF((I60-I61)&lt;0,(I60-I61),0)</f>
        <v>0</v>
      </c>
      <c r="J64" s="55">
        <f t="shared" si="4"/>
        <v>0</v>
      </c>
      <c r="K64" s="55">
        <f t="shared" si="4"/>
        <v>0</v>
      </c>
    </row>
    <row r="65" spans="1:11" ht="12.75" customHeight="1" x14ac:dyDescent="0.2">
      <c r="A65" s="223" t="s">
        <v>111</v>
      </c>
      <c r="B65" s="223"/>
      <c r="C65" s="223"/>
      <c r="D65" s="223"/>
      <c r="E65" s="223"/>
      <c r="F65" s="223"/>
      <c r="G65" s="11">
        <v>58</v>
      </c>
      <c r="H65" s="56">
        <v>4968983</v>
      </c>
      <c r="I65" s="56">
        <v>1077950</v>
      </c>
      <c r="J65" s="56">
        <v>-15451891</v>
      </c>
      <c r="K65" s="56">
        <v>1437125</v>
      </c>
    </row>
    <row r="66" spans="1:11" ht="12.75" customHeight="1" x14ac:dyDescent="0.2">
      <c r="A66" s="221" t="s">
        <v>366</v>
      </c>
      <c r="B66" s="221"/>
      <c r="C66" s="221"/>
      <c r="D66" s="221"/>
      <c r="E66" s="221"/>
      <c r="F66" s="221"/>
      <c r="G66" s="12">
        <v>59</v>
      </c>
      <c r="H66" s="55">
        <f>H62-H65</f>
        <v>32451722</v>
      </c>
      <c r="I66" s="55">
        <f t="shared" ref="I66:K66" si="5">I62-I65</f>
        <v>8529641</v>
      </c>
      <c r="J66" s="55">
        <f t="shared" si="5"/>
        <v>48583356</v>
      </c>
      <c r="K66" s="55">
        <f t="shared" si="5"/>
        <v>6159913</v>
      </c>
    </row>
    <row r="67" spans="1:11" ht="12.75" customHeight="1" x14ac:dyDescent="0.2">
      <c r="A67" s="222" t="s">
        <v>367</v>
      </c>
      <c r="B67" s="222"/>
      <c r="C67" s="222"/>
      <c r="D67" s="222"/>
      <c r="E67" s="222"/>
      <c r="F67" s="222"/>
      <c r="G67" s="12">
        <v>60</v>
      </c>
      <c r="H67" s="55">
        <f>+IF((H62-H65)&gt;0,(H62-H65),0)</f>
        <v>32451722</v>
      </c>
      <c r="I67" s="55">
        <f t="shared" ref="I67:K67" si="6">+IF((I62-I65)&gt;0,(I62-I65),0)</f>
        <v>8529641</v>
      </c>
      <c r="J67" s="55">
        <f t="shared" si="6"/>
        <v>48583356</v>
      </c>
      <c r="K67" s="55">
        <f t="shared" si="6"/>
        <v>6159913</v>
      </c>
    </row>
    <row r="68" spans="1:11" ht="12.75" customHeight="1" x14ac:dyDescent="0.2">
      <c r="A68" s="222" t="s">
        <v>368</v>
      </c>
      <c r="B68" s="222"/>
      <c r="C68" s="222"/>
      <c r="D68" s="222"/>
      <c r="E68" s="222"/>
      <c r="F68" s="222"/>
      <c r="G68" s="12">
        <v>61</v>
      </c>
      <c r="H68" s="55">
        <f>+IF((H62-H65)&lt;0,(H62-H65),0)</f>
        <v>0</v>
      </c>
      <c r="I68" s="55">
        <f t="shared" ref="I68:K68" si="7">+IF((I62-I65)&lt;0,(I62-I65),0)</f>
        <v>0</v>
      </c>
      <c r="J68" s="55">
        <f t="shared" si="7"/>
        <v>0</v>
      </c>
      <c r="K68" s="55">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0</v>
      </c>
      <c r="I85" s="58">
        <f>I86+I87</f>
        <v>0</v>
      </c>
      <c r="J85" s="58">
        <f>J86+J87</f>
        <v>0</v>
      </c>
      <c r="K85" s="58">
        <f>K86+K87</f>
        <v>0</v>
      </c>
    </row>
    <row r="86" spans="1:11" ht="12.75" customHeight="1" x14ac:dyDescent="0.2">
      <c r="A86" s="211" t="s">
        <v>157</v>
      </c>
      <c r="B86" s="211"/>
      <c r="C86" s="211"/>
      <c r="D86" s="211"/>
      <c r="E86" s="211"/>
      <c r="F86" s="211"/>
      <c r="G86" s="11">
        <v>76</v>
      </c>
      <c r="H86" s="59">
        <v>0</v>
      </c>
      <c r="I86" s="59">
        <v>0</v>
      </c>
      <c r="J86" s="59">
        <v>0</v>
      </c>
      <c r="K86" s="59">
        <v>0</v>
      </c>
    </row>
    <row r="87" spans="1:11" ht="12.75" customHeight="1" x14ac:dyDescent="0.2">
      <c r="A87" s="211" t="s">
        <v>158</v>
      </c>
      <c r="B87" s="211"/>
      <c r="C87" s="211"/>
      <c r="D87" s="211"/>
      <c r="E87" s="211"/>
      <c r="F87" s="211"/>
      <c r="G87" s="11">
        <v>77</v>
      </c>
      <c r="H87" s="59">
        <v>0</v>
      </c>
      <c r="I87" s="59">
        <v>0</v>
      </c>
      <c r="J87" s="59">
        <v>0</v>
      </c>
      <c r="K87" s="59">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32451722</v>
      </c>
      <c r="I89" s="59">
        <v>8529641</v>
      </c>
      <c r="J89" s="59">
        <v>48583356</v>
      </c>
      <c r="K89" s="59">
        <v>6159913</v>
      </c>
    </row>
    <row r="90" spans="1:11" ht="24" customHeight="1" x14ac:dyDescent="0.2">
      <c r="A90" s="191" t="s">
        <v>435</v>
      </c>
      <c r="B90" s="191"/>
      <c r="C90" s="191"/>
      <c r="D90" s="191"/>
      <c r="E90" s="191"/>
      <c r="F90" s="191"/>
      <c r="G90" s="12">
        <v>79</v>
      </c>
      <c r="H90" s="76">
        <f>H91+H98</f>
        <v>0</v>
      </c>
      <c r="I90" s="76">
        <f>I91+I98</f>
        <v>0</v>
      </c>
      <c r="J90" s="76">
        <f t="shared" ref="J90:K90" si="8">J91+J98</f>
        <v>0</v>
      </c>
      <c r="K90" s="76">
        <f t="shared" si="8"/>
        <v>0</v>
      </c>
    </row>
    <row r="91" spans="1:11" ht="24" customHeight="1" x14ac:dyDescent="0.2">
      <c r="A91" s="212" t="s">
        <v>442</v>
      </c>
      <c r="B91" s="212"/>
      <c r="C91" s="212"/>
      <c r="D91" s="212"/>
      <c r="E91" s="212"/>
      <c r="F91" s="212"/>
      <c r="G91" s="12">
        <v>80</v>
      </c>
      <c r="H91" s="76">
        <f>SUM(H92:H96)</f>
        <v>0</v>
      </c>
      <c r="I91" s="76">
        <f>SUM(I92:I96)</f>
        <v>0</v>
      </c>
      <c r="J91" s="76">
        <f t="shared" ref="J91:K91" si="9">SUM(J92:J96)</f>
        <v>0</v>
      </c>
      <c r="K91" s="76">
        <f t="shared" si="9"/>
        <v>0</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0</v>
      </c>
      <c r="I95" s="59">
        <v>0</v>
      </c>
      <c r="J95" s="59">
        <v>0</v>
      </c>
      <c r="K95" s="59">
        <v>0</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0</v>
      </c>
      <c r="I98" s="76">
        <f>SUM(I99:I106)</f>
        <v>0</v>
      </c>
      <c r="J98" s="76">
        <f t="shared" ref="J98:K98" si="10">SUM(J99:J106)</f>
        <v>0</v>
      </c>
      <c r="K98" s="76">
        <f t="shared" si="10"/>
        <v>0</v>
      </c>
    </row>
    <row r="99" spans="1:11" x14ac:dyDescent="0.2">
      <c r="A99" s="213" t="s">
        <v>160</v>
      </c>
      <c r="B99" s="213"/>
      <c r="C99" s="213"/>
      <c r="D99" s="213"/>
      <c r="E99" s="213"/>
      <c r="F99" s="213"/>
      <c r="G99" s="11">
        <v>88</v>
      </c>
      <c r="H99" s="59">
        <v>0</v>
      </c>
      <c r="I99" s="59">
        <v>0</v>
      </c>
      <c r="J99" s="59">
        <v>0</v>
      </c>
      <c r="K99" s="59">
        <v>0</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0</v>
      </c>
      <c r="I108" s="76">
        <f>I91+I98-I107-I97</f>
        <v>0</v>
      </c>
      <c r="J108" s="76">
        <f t="shared" ref="J108:K108" si="11">J91+J98-J107-J97</f>
        <v>0</v>
      </c>
      <c r="K108" s="76">
        <f t="shared" si="11"/>
        <v>0</v>
      </c>
    </row>
    <row r="109" spans="1:11" ht="12.75" customHeight="1" x14ac:dyDescent="0.2">
      <c r="A109" s="191" t="s">
        <v>391</v>
      </c>
      <c r="B109" s="191"/>
      <c r="C109" s="191"/>
      <c r="D109" s="191"/>
      <c r="E109" s="191"/>
      <c r="F109" s="191"/>
      <c r="G109" s="12">
        <v>98</v>
      </c>
      <c r="H109" s="58">
        <f>H89+H108</f>
        <v>32451722</v>
      </c>
      <c r="I109" s="58">
        <f>I89+I108</f>
        <v>8529641</v>
      </c>
      <c r="J109" s="58">
        <f t="shared" ref="J109:K109" si="12">J89+J108</f>
        <v>48583356</v>
      </c>
      <c r="K109" s="58">
        <f t="shared" si="12"/>
        <v>6159913</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0</v>
      </c>
      <c r="I111" s="58">
        <f>I112+I113</f>
        <v>0</v>
      </c>
      <c r="J111" s="58">
        <f>J112+J113</f>
        <v>0</v>
      </c>
      <c r="K111" s="58">
        <f>K112+K113</f>
        <v>0</v>
      </c>
    </row>
    <row r="112" spans="1:11" ht="12.75" customHeight="1" x14ac:dyDescent="0.2">
      <c r="A112" s="211" t="s">
        <v>113</v>
      </c>
      <c r="B112" s="211"/>
      <c r="C112" s="211"/>
      <c r="D112" s="211"/>
      <c r="E112" s="211"/>
      <c r="F112" s="211"/>
      <c r="G112" s="11">
        <v>100</v>
      </c>
      <c r="H112" s="59">
        <v>0</v>
      </c>
      <c r="I112" s="59">
        <v>0</v>
      </c>
      <c r="J112" s="59">
        <v>0</v>
      </c>
      <c r="K112" s="59">
        <v>0</v>
      </c>
    </row>
    <row r="113" spans="1:11" ht="12.75" customHeight="1" x14ac:dyDescent="0.2">
      <c r="A113" s="211" t="s">
        <v>165</v>
      </c>
      <c r="B113" s="211"/>
      <c r="C113" s="211"/>
      <c r="D113" s="211"/>
      <c r="E113" s="211"/>
      <c r="F113" s="211"/>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465</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463</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37420705</v>
      </c>
      <c r="I8" s="71">
        <v>33131465</v>
      </c>
    </row>
    <row r="9" spans="1:9" ht="12.75" customHeight="1" x14ac:dyDescent="0.2">
      <c r="A9" s="245" t="s">
        <v>171</v>
      </c>
      <c r="B9" s="245"/>
      <c r="C9" s="245"/>
      <c r="D9" s="245"/>
      <c r="E9" s="245"/>
      <c r="F9" s="245"/>
      <c r="G9" s="72">
        <v>2</v>
      </c>
      <c r="H9" s="73">
        <f>H10+H11+H12+H13+H14+H15+H16+H17</f>
        <v>-1057158</v>
      </c>
      <c r="I9" s="73">
        <f>I10+I11+I12+I13+I14+I15+I16+I17</f>
        <v>-639663</v>
      </c>
    </row>
    <row r="10" spans="1:9" ht="12.75" customHeight="1" x14ac:dyDescent="0.2">
      <c r="A10" s="224" t="s">
        <v>172</v>
      </c>
      <c r="B10" s="224"/>
      <c r="C10" s="224"/>
      <c r="D10" s="224"/>
      <c r="E10" s="224"/>
      <c r="F10" s="224"/>
      <c r="G10" s="70">
        <v>3</v>
      </c>
      <c r="H10" s="71">
        <v>10492310</v>
      </c>
      <c r="I10" s="71">
        <v>11671748</v>
      </c>
    </row>
    <row r="11" spans="1:9" ht="22.15" customHeight="1" x14ac:dyDescent="0.2">
      <c r="A11" s="224" t="s">
        <v>173</v>
      </c>
      <c r="B11" s="224"/>
      <c r="C11" s="224"/>
      <c r="D11" s="224"/>
      <c r="E11" s="224"/>
      <c r="F11" s="224"/>
      <c r="G11" s="70">
        <v>4</v>
      </c>
      <c r="H11" s="71">
        <v>-90033</v>
      </c>
      <c r="I11" s="71">
        <v>-24821</v>
      </c>
    </row>
    <row r="12" spans="1:9" ht="23.45" customHeight="1" x14ac:dyDescent="0.2">
      <c r="A12" s="224" t="s">
        <v>174</v>
      </c>
      <c r="B12" s="224"/>
      <c r="C12" s="224"/>
      <c r="D12" s="224"/>
      <c r="E12" s="224"/>
      <c r="F12" s="224"/>
      <c r="G12" s="70">
        <v>5</v>
      </c>
      <c r="H12" s="71">
        <v>424126</v>
      </c>
      <c r="I12" s="71">
        <v>-855471</v>
      </c>
    </row>
    <row r="13" spans="1:9" ht="12.75" customHeight="1" x14ac:dyDescent="0.2">
      <c r="A13" s="224" t="s">
        <v>175</v>
      </c>
      <c r="B13" s="224"/>
      <c r="C13" s="224"/>
      <c r="D13" s="224"/>
      <c r="E13" s="224"/>
      <c r="F13" s="224"/>
      <c r="G13" s="70">
        <v>6</v>
      </c>
      <c r="H13" s="71">
        <v>-11489270</v>
      </c>
      <c r="I13" s="71">
        <v>-11806836</v>
      </c>
    </row>
    <row r="14" spans="1:9" ht="12.75" customHeight="1" x14ac:dyDescent="0.2">
      <c r="A14" s="224" t="s">
        <v>176</v>
      </c>
      <c r="B14" s="224"/>
      <c r="C14" s="224"/>
      <c r="D14" s="224"/>
      <c r="E14" s="224"/>
      <c r="F14" s="224"/>
      <c r="G14" s="70">
        <v>7</v>
      </c>
      <c r="H14" s="71">
        <v>150105</v>
      </c>
      <c r="I14" s="71">
        <v>469308</v>
      </c>
    </row>
    <row r="15" spans="1:9" ht="12.75" customHeight="1" x14ac:dyDescent="0.2">
      <c r="A15" s="224" t="s">
        <v>177</v>
      </c>
      <c r="B15" s="224"/>
      <c r="C15" s="224"/>
      <c r="D15" s="224"/>
      <c r="E15" s="224"/>
      <c r="F15" s="224"/>
      <c r="G15" s="70">
        <v>8</v>
      </c>
      <c r="H15" s="71">
        <v>-510247</v>
      </c>
      <c r="I15" s="71">
        <v>-97450</v>
      </c>
    </row>
    <row r="16" spans="1:9" ht="12.75" customHeight="1" x14ac:dyDescent="0.2">
      <c r="A16" s="224" t="s">
        <v>178</v>
      </c>
      <c r="B16" s="224"/>
      <c r="C16" s="224"/>
      <c r="D16" s="224"/>
      <c r="E16" s="224"/>
      <c r="F16" s="224"/>
      <c r="G16" s="70">
        <v>9</v>
      </c>
      <c r="H16" s="71">
        <v>-34149</v>
      </c>
      <c r="I16" s="71">
        <v>3859</v>
      </c>
    </row>
    <row r="17" spans="1:9" ht="25.15" customHeight="1" x14ac:dyDescent="0.2">
      <c r="A17" s="224" t="s">
        <v>179</v>
      </c>
      <c r="B17" s="224"/>
      <c r="C17" s="224"/>
      <c r="D17" s="224"/>
      <c r="E17" s="224"/>
      <c r="F17" s="224"/>
      <c r="G17" s="70">
        <v>10</v>
      </c>
      <c r="H17" s="71">
        <v>0</v>
      </c>
      <c r="I17" s="71">
        <v>0</v>
      </c>
    </row>
    <row r="18" spans="1:9" ht="28.15" customHeight="1" x14ac:dyDescent="0.2">
      <c r="A18" s="241" t="s">
        <v>306</v>
      </c>
      <c r="B18" s="241"/>
      <c r="C18" s="241"/>
      <c r="D18" s="241"/>
      <c r="E18" s="241"/>
      <c r="F18" s="241"/>
      <c r="G18" s="72">
        <v>11</v>
      </c>
      <c r="H18" s="73">
        <f>H8+H9</f>
        <v>36363547</v>
      </c>
      <c r="I18" s="73">
        <f>I8+I9</f>
        <v>32491802</v>
      </c>
    </row>
    <row r="19" spans="1:9" ht="12.75" customHeight="1" x14ac:dyDescent="0.2">
      <c r="A19" s="245" t="s">
        <v>180</v>
      </c>
      <c r="B19" s="245"/>
      <c r="C19" s="245"/>
      <c r="D19" s="245"/>
      <c r="E19" s="245"/>
      <c r="F19" s="245"/>
      <c r="G19" s="72">
        <v>12</v>
      </c>
      <c r="H19" s="73">
        <f>H20+H21+H22+H23</f>
        <v>-17469606</v>
      </c>
      <c r="I19" s="73">
        <f>I20+I21+I22+I23</f>
        <v>5945719</v>
      </c>
    </row>
    <row r="20" spans="1:9" ht="12.75" customHeight="1" x14ac:dyDescent="0.2">
      <c r="A20" s="224" t="s">
        <v>181</v>
      </c>
      <c r="B20" s="224"/>
      <c r="C20" s="224"/>
      <c r="D20" s="224"/>
      <c r="E20" s="224"/>
      <c r="F20" s="224"/>
      <c r="G20" s="70">
        <v>13</v>
      </c>
      <c r="H20" s="71">
        <v>20422437</v>
      </c>
      <c r="I20" s="71">
        <v>13798830</v>
      </c>
    </row>
    <row r="21" spans="1:9" ht="12.75" customHeight="1" x14ac:dyDescent="0.2">
      <c r="A21" s="224" t="s">
        <v>182</v>
      </c>
      <c r="B21" s="224"/>
      <c r="C21" s="224"/>
      <c r="D21" s="224"/>
      <c r="E21" s="224"/>
      <c r="F21" s="224"/>
      <c r="G21" s="70">
        <v>14</v>
      </c>
      <c r="H21" s="71">
        <v>-11446351</v>
      </c>
      <c r="I21" s="71">
        <v>-10817429</v>
      </c>
    </row>
    <row r="22" spans="1:9" ht="12.75" customHeight="1" x14ac:dyDescent="0.2">
      <c r="A22" s="224" t="s">
        <v>183</v>
      </c>
      <c r="B22" s="224"/>
      <c r="C22" s="224"/>
      <c r="D22" s="224"/>
      <c r="E22" s="224"/>
      <c r="F22" s="224"/>
      <c r="G22" s="70">
        <v>15</v>
      </c>
      <c r="H22" s="71">
        <v>-26445692</v>
      </c>
      <c r="I22" s="71">
        <v>2964318</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18893941</v>
      </c>
      <c r="I24" s="73">
        <f>I18+I19</f>
        <v>38437521</v>
      </c>
    </row>
    <row r="25" spans="1:9" ht="12.75" customHeight="1" x14ac:dyDescent="0.2">
      <c r="A25" s="189" t="s">
        <v>186</v>
      </c>
      <c r="B25" s="189"/>
      <c r="C25" s="189"/>
      <c r="D25" s="189"/>
      <c r="E25" s="189"/>
      <c r="F25" s="189"/>
      <c r="G25" s="70">
        <v>18</v>
      </c>
      <c r="H25" s="71">
        <v>-153578</v>
      </c>
      <c r="I25" s="71">
        <v>-451946</v>
      </c>
    </row>
    <row r="26" spans="1:9" ht="12.75" customHeight="1" x14ac:dyDescent="0.2">
      <c r="A26" s="189" t="s">
        <v>187</v>
      </c>
      <c r="B26" s="189"/>
      <c r="C26" s="189"/>
      <c r="D26" s="189"/>
      <c r="E26" s="189"/>
      <c r="F26" s="189"/>
      <c r="G26" s="70">
        <v>19</v>
      </c>
      <c r="H26" s="71">
        <v>-3303408</v>
      </c>
      <c r="I26" s="71">
        <v>2998139</v>
      </c>
    </row>
    <row r="27" spans="1:9" ht="25.9" customHeight="1" x14ac:dyDescent="0.2">
      <c r="A27" s="242" t="s">
        <v>188</v>
      </c>
      <c r="B27" s="242"/>
      <c r="C27" s="242"/>
      <c r="D27" s="242"/>
      <c r="E27" s="242"/>
      <c r="F27" s="242"/>
      <c r="G27" s="72">
        <v>20</v>
      </c>
      <c r="H27" s="73">
        <f>H24+H25+H26</f>
        <v>15436955</v>
      </c>
      <c r="I27" s="73">
        <f>I24+I25+I26</f>
        <v>40983714</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99910</v>
      </c>
      <c r="I29" s="74">
        <v>38002</v>
      </c>
    </row>
    <row r="30" spans="1:9" ht="12.75" customHeight="1" x14ac:dyDescent="0.2">
      <c r="A30" s="189" t="s">
        <v>191</v>
      </c>
      <c r="B30" s="189"/>
      <c r="C30" s="189"/>
      <c r="D30" s="189"/>
      <c r="E30" s="189"/>
      <c r="F30" s="189"/>
      <c r="G30" s="70">
        <v>22</v>
      </c>
      <c r="H30" s="74">
        <v>0</v>
      </c>
      <c r="I30" s="74">
        <v>15173000</v>
      </c>
    </row>
    <row r="31" spans="1:9" ht="12.75" customHeight="1" x14ac:dyDescent="0.2">
      <c r="A31" s="189" t="s">
        <v>192</v>
      </c>
      <c r="B31" s="189"/>
      <c r="C31" s="189"/>
      <c r="D31" s="189"/>
      <c r="E31" s="189"/>
      <c r="F31" s="189"/>
      <c r="G31" s="70">
        <v>23</v>
      </c>
      <c r="H31" s="74">
        <v>25974</v>
      </c>
      <c r="I31" s="74">
        <v>317432</v>
      </c>
    </row>
    <row r="32" spans="1:9" ht="12.75" customHeight="1" x14ac:dyDescent="0.2">
      <c r="A32" s="189" t="s">
        <v>193</v>
      </c>
      <c r="B32" s="189"/>
      <c r="C32" s="189"/>
      <c r="D32" s="189"/>
      <c r="E32" s="189"/>
      <c r="F32" s="189"/>
      <c r="G32" s="70">
        <v>24</v>
      </c>
      <c r="H32" s="74">
        <v>7974339</v>
      </c>
      <c r="I32" s="74">
        <v>3450565</v>
      </c>
    </row>
    <row r="33" spans="1:9" ht="12.75" customHeight="1" x14ac:dyDescent="0.2">
      <c r="A33" s="189" t="s">
        <v>194</v>
      </c>
      <c r="B33" s="189"/>
      <c r="C33" s="189"/>
      <c r="D33" s="189"/>
      <c r="E33" s="189"/>
      <c r="F33" s="189"/>
      <c r="G33" s="70">
        <v>25</v>
      </c>
      <c r="H33" s="74">
        <v>110442</v>
      </c>
      <c r="I33" s="74">
        <v>5431541</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8210665</v>
      </c>
      <c r="I35" s="75">
        <f>I29+I30+I31+I32+I33+I34</f>
        <v>24410540</v>
      </c>
    </row>
    <row r="36" spans="1:9" ht="22.9" customHeight="1" x14ac:dyDescent="0.2">
      <c r="A36" s="189" t="s">
        <v>197</v>
      </c>
      <c r="B36" s="189"/>
      <c r="C36" s="189"/>
      <c r="D36" s="189"/>
      <c r="E36" s="189"/>
      <c r="F36" s="189"/>
      <c r="G36" s="70">
        <v>28</v>
      </c>
      <c r="H36" s="74">
        <v>-29882638</v>
      </c>
      <c r="I36" s="74">
        <v>-34430571</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-5982900</v>
      </c>
      <c r="I38" s="74">
        <v>-10000000</v>
      </c>
    </row>
    <row r="39" spans="1:9" ht="12.75" customHeight="1" x14ac:dyDescent="0.2">
      <c r="A39" s="189" t="s">
        <v>200</v>
      </c>
      <c r="B39" s="189"/>
      <c r="C39" s="189"/>
      <c r="D39" s="189"/>
      <c r="E39" s="189"/>
      <c r="F39" s="189"/>
      <c r="G39" s="70">
        <v>31</v>
      </c>
      <c r="H39" s="74">
        <v>-283803</v>
      </c>
      <c r="I39" s="74">
        <v>-451474</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-36149341</v>
      </c>
      <c r="I41" s="75">
        <f>I36+I37+I38+I39+I40</f>
        <v>-44882045</v>
      </c>
    </row>
    <row r="42" spans="1:9" ht="29.45" customHeight="1" x14ac:dyDescent="0.2">
      <c r="A42" s="242" t="s">
        <v>203</v>
      </c>
      <c r="B42" s="242"/>
      <c r="C42" s="242"/>
      <c r="D42" s="242"/>
      <c r="E42" s="242"/>
      <c r="F42" s="242"/>
      <c r="G42" s="72">
        <v>34</v>
      </c>
      <c r="H42" s="75">
        <f>H35+H41</f>
        <v>-27938676</v>
      </c>
      <c r="I42" s="75">
        <f>I35+I41</f>
        <v>-20471505</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58364325</v>
      </c>
      <c r="I46" s="74">
        <v>94085367</v>
      </c>
    </row>
    <row r="47" spans="1:9" ht="12.75" customHeight="1" x14ac:dyDescent="0.2">
      <c r="A47" s="189" t="s">
        <v>208</v>
      </c>
      <c r="B47" s="189"/>
      <c r="C47" s="189"/>
      <c r="D47" s="189"/>
      <c r="E47" s="189"/>
      <c r="F47" s="189"/>
      <c r="G47" s="70">
        <v>38</v>
      </c>
      <c r="H47" s="74">
        <v>1385920</v>
      </c>
      <c r="I47" s="74">
        <v>1191527</v>
      </c>
    </row>
    <row r="48" spans="1:9" ht="22.15" customHeight="1" x14ac:dyDescent="0.2">
      <c r="A48" s="241" t="s">
        <v>209</v>
      </c>
      <c r="B48" s="241"/>
      <c r="C48" s="241"/>
      <c r="D48" s="241"/>
      <c r="E48" s="241"/>
      <c r="F48" s="241"/>
      <c r="G48" s="72">
        <v>39</v>
      </c>
      <c r="H48" s="75">
        <f>H44+H45+H46+H47</f>
        <v>59750245</v>
      </c>
      <c r="I48" s="75">
        <f>I44+I45+I46+I47</f>
        <v>95276894</v>
      </c>
    </row>
    <row r="49" spans="1:9" ht="24.6" customHeight="1" x14ac:dyDescent="0.2">
      <c r="A49" s="189" t="s">
        <v>305</v>
      </c>
      <c r="B49" s="189"/>
      <c r="C49" s="189"/>
      <c r="D49" s="189"/>
      <c r="E49" s="189"/>
      <c r="F49" s="189"/>
      <c r="G49" s="70">
        <v>40</v>
      </c>
      <c r="H49" s="74">
        <v>-26018661</v>
      </c>
      <c r="I49" s="74">
        <v>-87199208</v>
      </c>
    </row>
    <row r="50" spans="1:9" ht="12.75" customHeight="1" x14ac:dyDescent="0.2">
      <c r="A50" s="189" t="s">
        <v>210</v>
      </c>
      <c r="B50" s="189"/>
      <c r="C50" s="189"/>
      <c r="D50" s="189"/>
      <c r="E50" s="189"/>
      <c r="F50" s="189"/>
      <c r="G50" s="70">
        <v>41</v>
      </c>
      <c r="H50" s="74">
        <v>-12111024</v>
      </c>
      <c r="I50" s="74">
        <v>-18585634</v>
      </c>
    </row>
    <row r="51" spans="1:9" ht="12.75" customHeight="1" x14ac:dyDescent="0.2">
      <c r="A51" s="189" t="s">
        <v>211</v>
      </c>
      <c r="B51" s="189"/>
      <c r="C51" s="189"/>
      <c r="D51" s="189"/>
      <c r="E51" s="189"/>
      <c r="F51" s="189"/>
      <c r="G51" s="70">
        <v>42</v>
      </c>
      <c r="H51" s="74">
        <v>0</v>
      </c>
      <c r="I51" s="74">
        <v>0</v>
      </c>
    </row>
    <row r="52" spans="1:9" ht="22.9" customHeight="1" x14ac:dyDescent="0.2">
      <c r="A52" s="189" t="s">
        <v>212</v>
      </c>
      <c r="B52" s="189"/>
      <c r="C52" s="189"/>
      <c r="D52" s="189"/>
      <c r="E52" s="189"/>
      <c r="F52" s="189"/>
      <c r="G52" s="70">
        <v>43</v>
      </c>
      <c r="H52" s="74">
        <v>-2333793</v>
      </c>
      <c r="I52" s="74">
        <v>-4032792</v>
      </c>
    </row>
    <row r="53" spans="1:9" ht="12.75" customHeight="1" x14ac:dyDescent="0.2">
      <c r="A53" s="189" t="s">
        <v>213</v>
      </c>
      <c r="B53" s="189"/>
      <c r="C53" s="189"/>
      <c r="D53" s="189"/>
      <c r="E53" s="189"/>
      <c r="F53" s="189"/>
      <c r="G53" s="70">
        <v>44</v>
      </c>
      <c r="H53" s="74">
        <v>-1304517</v>
      </c>
      <c r="I53" s="74">
        <v>-1317942</v>
      </c>
    </row>
    <row r="54" spans="1:9" ht="30.6" customHeight="1" x14ac:dyDescent="0.2">
      <c r="A54" s="241" t="s">
        <v>214</v>
      </c>
      <c r="B54" s="241"/>
      <c r="C54" s="241"/>
      <c r="D54" s="241"/>
      <c r="E54" s="241"/>
      <c r="F54" s="241"/>
      <c r="G54" s="72">
        <v>45</v>
      </c>
      <c r="H54" s="75">
        <f>H49+H50+H51+H52+H53</f>
        <v>-41767995</v>
      </c>
      <c r="I54" s="75">
        <f>I49+I50+I51+I52+I53</f>
        <v>-111135576</v>
      </c>
    </row>
    <row r="55" spans="1:9" ht="29.45" customHeight="1" x14ac:dyDescent="0.2">
      <c r="A55" s="242" t="s">
        <v>215</v>
      </c>
      <c r="B55" s="242"/>
      <c r="C55" s="242"/>
      <c r="D55" s="242"/>
      <c r="E55" s="242"/>
      <c r="F55" s="242"/>
      <c r="G55" s="72">
        <v>46</v>
      </c>
      <c r="H55" s="75">
        <f>H48+H54</f>
        <v>17982250</v>
      </c>
      <c r="I55" s="75">
        <f>I48+I54</f>
        <v>-15858682</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5480529</v>
      </c>
      <c r="I57" s="75">
        <f>I27+I42+I55+I56</f>
        <v>4653527</v>
      </c>
    </row>
    <row r="58" spans="1:9" x14ac:dyDescent="0.2">
      <c r="A58" s="244" t="s">
        <v>218</v>
      </c>
      <c r="B58" s="244"/>
      <c r="C58" s="244"/>
      <c r="D58" s="244"/>
      <c r="E58" s="244"/>
      <c r="F58" s="244"/>
      <c r="G58" s="70">
        <v>49</v>
      </c>
      <c r="H58" s="74">
        <v>331870</v>
      </c>
      <c r="I58" s="74">
        <v>3837284</v>
      </c>
    </row>
    <row r="59" spans="1:9" ht="31.15" customHeight="1" x14ac:dyDescent="0.2">
      <c r="A59" s="242" t="s">
        <v>219</v>
      </c>
      <c r="B59" s="242"/>
      <c r="C59" s="242"/>
      <c r="D59" s="242"/>
      <c r="E59" s="242"/>
      <c r="F59" s="242"/>
      <c r="G59" s="72">
        <v>50</v>
      </c>
      <c r="H59" s="75">
        <f>H57+H58</f>
        <v>5812399</v>
      </c>
      <c r="I59" s="75">
        <f>I57+I58</f>
        <v>8490811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465</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463</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15" activePane="bottomRight" state="frozen"/>
      <selection activeCell="G30" sqref="G30:H30"/>
      <selection pane="topRight" activeCell="G30" sqref="G30:H30"/>
      <selection pane="bottomLeft" activeCell="G30" sqref="G30:H30"/>
      <selection pane="bottomRigh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44927</v>
      </c>
      <c r="F2" s="4" t="s">
        <v>0</v>
      </c>
      <c r="G2" s="9">
        <v>45199</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207897095</v>
      </c>
      <c r="I7" s="36">
        <v>24690496</v>
      </c>
      <c r="J7" s="36">
        <v>7108048</v>
      </c>
      <c r="K7" s="36">
        <v>19590484</v>
      </c>
      <c r="L7" s="36">
        <v>5227566</v>
      </c>
      <c r="M7" s="36">
        <v>0</v>
      </c>
      <c r="N7" s="36">
        <v>58197461</v>
      </c>
      <c r="O7" s="36">
        <v>0</v>
      </c>
      <c r="P7" s="36">
        <v>0</v>
      </c>
      <c r="Q7" s="36">
        <v>0</v>
      </c>
      <c r="R7" s="36">
        <v>0</v>
      </c>
      <c r="S7" s="36">
        <v>0</v>
      </c>
      <c r="T7" s="36">
        <v>0</v>
      </c>
      <c r="U7" s="36">
        <v>33611836</v>
      </c>
      <c r="V7" s="36">
        <v>0</v>
      </c>
      <c r="W7" s="37">
        <f>H7+I7+J7+K7-L7+M7+N7+O7+P7+Q7+R7+U7+V7+S7+T7</f>
        <v>345867854</v>
      </c>
      <c r="X7" s="36">
        <v>0</v>
      </c>
      <c r="Y7" s="37">
        <f>W7+X7</f>
        <v>345867854</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207897095</v>
      </c>
      <c r="I10" s="37">
        <f t="shared" ref="I10:Y10" si="2">I7+I8+I9</f>
        <v>24690496</v>
      </c>
      <c r="J10" s="37">
        <f t="shared" si="2"/>
        <v>7108048</v>
      </c>
      <c r="K10" s="37">
        <f>K7+K8+K9</f>
        <v>19590484</v>
      </c>
      <c r="L10" s="37">
        <f t="shared" si="2"/>
        <v>5227566</v>
      </c>
      <c r="M10" s="37">
        <f t="shared" si="2"/>
        <v>0</v>
      </c>
      <c r="N10" s="37">
        <f t="shared" si="2"/>
        <v>58197461</v>
      </c>
      <c r="O10" s="37">
        <f t="shared" si="2"/>
        <v>0</v>
      </c>
      <c r="P10" s="37">
        <f t="shared" si="2"/>
        <v>0</v>
      </c>
      <c r="Q10" s="37">
        <f t="shared" si="2"/>
        <v>0</v>
      </c>
      <c r="R10" s="37">
        <f t="shared" si="2"/>
        <v>0</v>
      </c>
      <c r="S10" s="37">
        <f t="shared" si="2"/>
        <v>0</v>
      </c>
      <c r="T10" s="37">
        <f t="shared" si="2"/>
        <v>0</v>
      </c>
      <c r="U10" s="37">
        <f t="shared" si="2"/>
        <v>33611836</v>
      </c>
      <c r="V10" s="37">
        <f t="shared" si="2"/>
        <v>0</v>
      </c>
      <c r="W10" s="37">
        <f t="shared" si="2"/>
        <v>345867854</v>
      </c>
      <c r="X10" s="37">
        <f t="shared" si="2"/>
        <v>0</v>
      </c>
      <c r="Y10" s="37">
        <f t="shared" si="2"/>
        <v>345867854</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26289574</v>
      </c>
      <c r="W11" s="37">
        <f t="shared" ref="W11:W29" si="3">H11+I11+J11+K11-L11+M11+N11+O11+P11+Q11+R11+U11+V11+S11+T11</f>
        <v>26289574</v>
      </c>
      <c r="X11" s="36">
        <v>0</v>
      </c>
      <c r="Y11" s="37">
        <f t="shared" ref="Y11:Y29" si="4">W11+X11</f>
        <v>26289574</v>
      </c>
    </row>
    <row r="12" spans="1:25" x14ac:dyDescent="0.2">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292259</v>
      </c>
      <c r="O18" s="36">
        <v>0</v>
      </c>
      <c r="P18" s="36">
        <v>0</v>
      </c>
      <c r="Q18" s="36">
        <v>0</v>
      </c>
      <c r="R18" s="36">
        <v>0</v>
      </c>
      <c r="S18" s="36">
        <v>0</v>
      </c>
      <c r="T18" s="36">
        <v>0</v>
      </c>
      <c r="U18" s="36">
        <v>0</v>
      </c>
      <c r="V18" s="36">
        <v>0</v>
      </c>
      <c r="W18" s="37">
        <f t="shared" si="3"/>
        <v>292259</v>
      </c>
      <c r="X18" s="36">
        <v>0</v>
      </c>
      <c r="Y18" s="37">
        <f t="shared" si="4"/>
        <v>292259</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-52607</v>
      </c>
      <c r="O20" s="36">
        <v>0</v>
      </c>
      <c r="P20" s="36">
        <v>0</v>
      </c>
      <c r="Q20" s="36">
        <v>0</v>
      </c>
      <c r="R20" s="36">
        <v>0</v>
      </c>
      <c r="S20" s="36">
        <v>0</v>
      </c>
      <c r="T20" s="36">
        <v>0</v>
      </c>
      <c r="U20" s="36">
        <v>0</v>
      </c>
      <c r="V20" s="36">
        <v>0</v>
      </c>
      <c r="W20" s="37">
        <f t="shared" si="3"/>
        <v>-52607</v>
      </c>
      <c r="X20" s="36">
        <v>0</v>
      </c>
      <c r="Y20" s="37">
        <f t="shared" si="4"/>
        <v>-52607</v>
      </c>
    </row>
    <row r="21" spans="1:25" ht="30.75" customHeight="1" x14ac:dyDescent="0.2">
      <c r="A21" s="277" t="s">
        <v>418</v>
      </c>
      <c r="B21" s="277"/>
      <c r="C21" s="277"/>
      <c r="D21" s="277"/>
      <c r="E21" s="277"/>
      <c r="F21" s="277"/>
      <c r="G21" s="6">
        <v>15</v>
      </c>
      <c r="H21" s="36">
        <v>0</v>
      </c>
      <c r="I21" s="36">
        <v>-330467</v>
      </c>
      <c r="J21" s="36">
        <v>0</v>
      </c>
      <c r="K21" s="36">
        <v>0</v>
      </c>
      <c r="L21" s="36">
        <v>0</v>
      </c>
      <c r="M21" s="36">
        <v>0</v>
      </c>
      <c r="N21" s="36">
        <v>0</v>
      </c>
      <c r="O21" s="36">
        <v>0</v>
      </c>
      <c r="P21" s="36">
        <v>0</v>
      </c>
      <c r="Q21" s="36">
        <v>0</v>
      </c>
      <c r="R21" s="36">
        <v>0</v>
      </c>
      <c r="S21" s="36">
        <v>0</v>
      </c>
      <c r="T21" s="36">
        <v>0</v>
      </c>
      <c r="U21" s="36">
        <v>593734</v>
      </c>
      <c r="V21" s="36">
        <v>0</v>
      </c>
      <c r="W21" s="37">
        <f t="shared" si="3"/>
        <v>263267</v>
      </c>
      <c r="X21" s="36">
        <v>0</v>
      </c>
      <c r="Y21" s="37">
        <f t="shared" si="4"/>
        <v>263267</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3542462</v>
      </c>
      <c r="M24" s="36">
        <v>0</v>
      </c>
      <c r="N24" s="36">
        <v>0</v>
      </c>
      <c r="O24" s="36">
        <v>0</v>
      </c>
      <c r="P24" s="36">
        <v>0</v>
      </c>
      <c r="Q24" s="36">
        <v>0</v>
      </c>
      <c r="R24" s="36">
        <v>0</v>
      </c>
      <c r="S24" s="36">
        <v>0</v>
      </c>
      <c r="T24" s="36">
        <v>0</v>
      </c>
      <c r="U24" s="36">
        <v>0</v>
      </c>
      <c r="V24" s="36">
        <v>0</v>
      </c>
      <c r="W24" s="37">
        <f t="shared" si="3"/>
        <v>-3542462</v>
      </c>
      <c r="X24" s="36">
        <v>0</v>
      </c>
      <c r="Y24" s="37">
        <f t="shared" si="4"/>
        <v>-3542462</v>
      </c>
    </row>
    <row r="25" spans="1:25" x14ac:dyDescent="0.2">
      <c r="A25" s="277" t="s">
        <v>421</v>
      </c>
      <c r="B25" s="277"/>
      <c r="C25" s="277"/>
      <c r="D25" s="277"/>
      <c r="E25" s="277"/>
      <c r="F25" s="277"/>
      <c r="G25" s="6">
        <v>19</v>
      </c>
      <c r="H25" s="36">
        <v>0</v>
      </c>
      <c r="I25" s="36">
        <v>0</v>
      </c>
      <c r="J25" s="36">
        <v>0</v>
      </c>
      <c r="K25" s="36">
        <v>0</v>
      </c>
      <c r="L25" s="36">
        <v>-3136288</v>
      </c>
      <c r="M25" s="36">
        <v>0</v>
      </c>
      <c r="N25" s="36">
        <v>0</v>
      </c>
      <c r="O25" s="36">
        <v>0</v>
      </c>
      <c r="P25" s="36">
        <v>0</v>
      </c>
      <c r="Q25" s="36">
        <v>0</v>
      </c>
      <c r="R25" s="36">
        <v>0</v>
      </c>
      <c r="S25" s="36">
        <v>0</v>
      </c>
      <c r="T25" s="36">
        <v>0</v>
      </c>
      <c r="U25" s="36">
        <v>0</v>
      </c>
      <c r="V25" s="36">
        <v>0</v>
      </c>
      <c r="W25" s="37">
        <f t="shared" si="3"/>
        <v>3136288</v>
      </c>
      <c r="X25" s="36">
        <v>0</v>
      </c>
      <c r="Y25" s="37">
        <f t="shared" si="4"/>
        <v>3136288</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-12107596</v>
      </c>
      <c r="V26" s="36">
        <v>0</v>
      </c>
      <c r="W26" s="37">
        <f t="shared" si="3"/>
        <v>-12107596</v>
      </c>
      <c r="X26" s="36">
        <v>0</v>
      </c>
      <c r="Y26" s="37">
        <f t="shared" si="4"/>
        <v>-12107596</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423</v>
      </c>
      <c r="B28" s="277"/>
      <c r="C28" s="277"/>
      <c r="D28" s="277"/>
      <c r="E28" s="277"/>
      <c r="F28" s="277"/>
      <c r="G28" s="6">
        <v>22</v>
      </c>
      <c r="H28" s="36">
        <v>0</v>
      </c>
      <c r="I28" s="36">
        <v>0</v>
      </c>
      <c r="J28" s="36">
        <v>1626543</v>
      </c>
      <c r="K28" s="36">
        <v>0</v>
      </c>
      <c r="L28" s="36">
        <v>0</v>
      </c>
      <c r="M28" s="36">
        <v>0</v>
      </c>
      <c r="N28" s="36">
        <v>15452159</v>
      </c>
      <c r="O28" s="36">
        <v>0</v>
      </c>
      <c r="P28" s="36">
        <v>0</v>
      </c>
      <c r="Q28" s="36">
        <v>0</v>
      </c>
      <c r="R28" s="36">
        <v>0</v>
      </c>
      <c r="S28" s="36">
        <v>0</v>
      </c>
      <c r="T28" s="36">
        <v>0</v>
      </c>
      <c r="U28" s="36">
        <v>-17078702</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207897095</v>
      </c>
      <c r="I30" s="39">
        <f t="shared" ref="I30:Y30" si="5">SUM(I10:I29)</f>
        <v>24360029</v>
      </c>
      <c r="J30" s="39">
        <f t="shared" si="5"/>
        <v>8734591</v>
      </c>
      <c r="K30" s="39">
        <f t="shared" si="5"/>
        <v>19590484</v>
      </c>
      <c r="L30" s="39">
        <f t="shared" si="5"/>
        <v>5633740</v>
      </c>
      <c r="M30" s="39">
        <f t="shared" si="5"/>
        <v>0</v>
      </c>
      <c r="N30" s="39">
        <f t="shared" si="5"/>
        <v>73889272</v>
      </c>
      <c r="O30" s="39">
        <f t="shared" si="5"/>
        <v>0</v>
      </c>
      <c r="P30" s="39">
        <f t="shared" si="5"/>
        <v>0</v>
      </c>
      <c r="Q30" s="39">
        <f t="shared" si="5"/>
        <v>0</v>
      </c>
      <c r="R30" s="39">
        <f t="shared" si="5"/>
        <v>0</v>
      </c>
      <c r="S30" s="39">
        <f t="shared" si="5"/>
        <v>0</v>
      </c>
      <c r="T30" s="39">
        <f t="shared" si="5"/>
        <v>0</v>
      </c>
      <c r="U30" s="39">
        <f t="shared" si="5"/>
        <v>5019272</v>
      </c>
      <c r="V30" s="39">
        <f t="shared" si="5"/>
        <v>26289574</v>
      </c>
      <c r="W30" s="39">
        <f t="shared" si="5"/>
        <v>360146577</v>
      </c>
      <c r="X30" s="39">
        <f t="shared" si="5"/>
        <v>0</v>
      </c>
      <c r="Y30" s="39">
        <f t="shared" si="5"/>
        <v>360146577</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239652</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239652</v>
      </c>
      <c r="X32" s="37">
        <f t="shared" si="6"/>
        <v>0</v>
      </c>
      <c r="Y32" s="37">
        <f t="shared" si="6"/>
        <v>239652</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239652</v>
      </c>
      <c r="O33" s="37">
        <f t="shared" si="8"/>
        <v>0</v>
      </c>
      <c r="P33" s="37">
        <f t="shared" si="8"/>
        <v>0</v>
      </c>
      <c r="Q33" s="37">
        <f t="shared" si="8"/>
        <v>0</v>
      </c>
      <c r="R33" s="37">
        <f t="shared" si="8"/>
        <v>0</v>
      </c>
      <c r="S33" s="37">
        <f t="shared" ref="S33:T33" si="9">S11+S32</f>
        <v>0</v>
      </c>
      <c r="T33" s="37">
        <f t="shared" si="9"/>
        <v>0</v>
      </c>
      <c r="U33" s="37">
        <f t="shared" si="8"/>
        <v>0</v>
      </c>
      <c r="V33" s="37">
        <f t="shared" si="8"/>
        <v>26289574</v>
      </c>
      <c r="W33" s="37">
        <f t="shared" si="8"/>
        <v>26529226</v>
      </c>
      <c r="X33" s="37">
        <f t="shared" si="8"/>
        <v>0</v>
      </c>
      <c r="Y33" s="37">
        <f t="shared" si="8"/>
        <v>26529226</v>
      </c>
    </row>
    <row r="34" spans="1:25" ht="30.75" customHeight="1" x14ac:dyDescent="0.2">
      <c r="A34" s="276" t="s">
        <v>427</v>
      </c>
      <c r="B34" s="276"/>
      <c r="C34" s="276"/>
      <c r="D34" s="276"/>
      <c r="E34" s="276"/>
      <c r="F34" s="276"/>
      <c r="G34" s="8">
        <v>27</v>
      </c>
      <c r="H34" s="39">
        <f>SUM(H21:H29)</f>
        <v>0</v>
      </c>
      <c r="I34" s="39">
        <f t="shared" ref="I34:Y34" si="10">SUM(I21:I29)</f>
        <v>-330467</v>
      </c>
      <c r="J34" s="39">
        <f t="shared" si="10"/>
        <v>1626543</v>
      </c>
      <c r="K34" s="39">
        <f t="shared" si="10"/>
        <v>0</v>
      </c>
      <c r="L34" s="39">
        <f t="shared" si="10"/>
        <v>406174</v>
      </c>
      <c r="M34" s="39">
        <f t="shared" si="10"/>
        <v>0</v>
      </c>
      <c r="N34" s="39">
        <f t="shared" si="10"/>
        <v>15452159</v>
      </c>
      <c r="O34" s="39">
        <f t="shared" si="10"/>
        <v>0</v>
      </c>
      <c r="P34" s="39">
        <f t="shared" si="10"/>
        <v>0</v>
      </c>
      <c r="Q34" s="39">
        <f t="shared" si="10"/>
        <v>0</v>
      </c>
      <c r="R34" s="39">
        <f t="shared" si="10"/>
        <v>0</v>
      </c>
      <c r="S34" s="39">
        <f t="shared" ref="S34:T34" si="11">SUM(S21:S29)</f>
        <v>0</v>
      </c>
      <c r="T34" s="39">
        <f t="shared" si="11"/>
        <v>0</v>
      </c>
      <c r="U34" s="39">
        <f t="shared" si="10"/>
        <v>-28592564</v>
      </c>
      <c r="V34" s="39">
        <f t="shared" si="10"/>
        <v>0</v>
      </c>
      <c r="W34" s="39">
        <f t="shared" si="10"/>
        <v>-12250503</v>
      </c>
      <c r="X34" s="39">
        <f t="shared" si="10"/>
        <v>0</v>
      </c>
      <c r="Y34" s="39">
        <f t="shared" si="10"/>
        <v>-12250503</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207897095</v>
      </c>
      <c r="I36" s="36">
        <v>24360029</v>
      </c>
      <c r="J36" s="36">
        <v>8734591</v>
      </c>
      <c r="K36" s="36">
        <v>19590484</v>
      </c>
      <c r="L36" s="36">
        <v>5633740</v>
      </c>
      <c r="M36" s="36">
        <v>0</v>
      </c>
      <c r="N36" s="36">
        <v>73889272</v>
      </c>
      <c r="O36" s="36">
        <v>0</v>
      </c>
      <c r="P36" s="36">
        <v>0</v>
      </c>
      <c r="Q36" s="36">
        <v>0</v>
      </c>
      <c r="R36" s="36">
        <v>0</v>
      </c>
      <c r="S36" s="36">
        <v>0</v>
      </c>
      <c r="T36" s="36">
        <v>0</v>
      </c>
      <c r="U36" s="36">
        <v>31308846</v>
      </c>
      <c r="V36" s="36">
        <v>0</v>
      </c>
      <c r="W36" s="40">
        <f>H36+I36+J36+K36-L36+M36+N36+O36+P36+Q36+R36+U36+V36+S36+T36</f>
        <v>360146577</v>
      </c>
      <c r="X36" s="36">
        <v>0</v>
      </c>
      <c r="Y36" s="40">
        <f t="shared" ref="Y36:Y38" si="12">W36+X36</f>
        <v>360146577</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207897095</v>
      </c>
      <c r="I39" s="37">
        <f t="shared" ref="I39:Y39" si="14">I36+I37+I38</f>
        <v>24360029</v>
      </c>
      <c r="J39" s="37">
        <f t="shared" si="14"/>
        <v>8734591</v>
      </c>
      <c r="K39" s="37">
        <f t="shared" si="14"/>
        <v>19590484</v>
      </c>
      <c r="L39" s="37">
        <f t="shared" si="14"/>
        <v>5633740</v>
      </c>
      <c r="M39" s="37">
        <f t="shared" si="14"/>
        <v>0</v>
      </c>
      <c r="N39" s="37">
        <f t="shared" si="14"/>
        <v>73889272</v>
      </c>
      <c r="O39" s="37">
        <f t="shared" si="14"/>
        <v>0</v>
      </c>
      <c r="P39" s="37">
        <f t="shared" si="14"/>
        <v>0</v>
      </c>
      <c r="Q39" s="37">
        <f t="shared" si="14"/>
        <v>0</v>
      </c>
      <c r="R39" s="37">
        <f t="shared" si="14"/>
        <v>0</v>
      </c>
      <c r="S39" s="37">
        <f t="shared" si="14"/>
        <v>0</v>
      </c>
      <c r="T39" s="37">
        <f t="shared" si="14"/>
        <v>0</v>
      </c>
      <c r="U39" s="37">
        <f t="shared" si="14"/>
        <v>31308846</v>
      </c>
      <c r="V39" s="37">
        <f t="shared" si="14"/>
        <v>0</v>
      </c>
      <c r="W39" s="37">
        <f t="shared" si="14"/>
        <v>360146577</v>
      </c>
      <c r="X39" s="37">
        <f t="shared" si="14"/>
        <v>0</v>
      </c>
      <c r="Y39" s="37">
        <f t="shared" si="14"/>
        <v>360146577</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48583356</v>
      </c>
      <c r="W40" s="40">
        <f t="shared" ref="W40:W58" si="15">H40+I40+J40+K40-L40+M40+N40+O40+P40+Q40+R40+U40+V40+S40+T40</f>
        <v>48583356</v>
      </c>
      <c r="X40" s="36">
        <v>0</v>
      </c>
      <c r="Y40" s="40">
        <f t="shared" ref="Y40:Y58" si="16">W40+X40</f>
        <v>48583356</v>
      </c>
    </row>
    <row r="41" spans="1:25" ht="12.75" customHeight="1" x14ac:dyDescent="0.2">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5702995</v>
      </c>
      <c r="I50" s="36">
        <v>-6116149</v>
      </c>
      <c r="J50" s="36">
        <v>0</v>
      </c>
      <c r="K50" s="36">
        <v>0</v>
      </c>
      <c r="L50" s="36">
        <v>0</v>
      </c>
      <c r="M50" s="36">
        <v>0</v>
      </c>
      <c r="N50" s="36">
        <v>0</v>
      </c>
      <c r="O50" s="36">
        <v>0</v>
      </c>
      <c r="P50" s="36">
        <v>0</v>
      </c>
      <c r="Q50" s="36">
        <v>0</v>
      </c>
      <c r="R50" s="36">
        <v>0</v>
      </c>
      <c r="S50" s="36">
        <v>0</v>
      </c>
      <c r="T50" s="36">
        <v>0</v>
      </c>
      <c r="U50" s="36">
        <v>266458</v>
      </c>
      <c r="V50" s="36">
        <v>0</v>
      </c>
      <c r="W50" s="40">
        <f t="shared" si="15"/>
        <v>-146696</v>
      </c>
      <c r="X50" s="36">
        <v>0</v>
      </c>
      <c r="Y50" s="40">
        <f t="shared" si="16"/>
        <v>-146696</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4032792</v>
      </c>
      <c r="M53" s="36">
        <v>0</v>
      </c>
      <c r="N53" s="36">
        <v>0</v>
      </c>
      <c r="O53" s="36">
        <v>0</v>
      </c>
      <c r="P53" s="36">
        <v>0</v>
      </c>
      <c r="Q53" s="36">
        <v>0</v>
      </c>
      <c r="R53" s="36">
        <v>0</v>
      </c>
      <c r="S53" s="36">
        <v>0</v>
      </c>
      <c r="T53" s="36">
        <v>0</v>
      </c>
      <c r="U53" s="36">
        <v>0</v>
      </c>
      <c r="V53" s="36">
        <v>0</v>
      </c>
      <c r="W53" s="40">
        <f t="shared" si="15"/>
        <v>-4032792</v>
      </c>
      <c r="X53" s="36">
        <v>0</v>
      </c>
      <c r="Y53" s="40">
        <f t="shared" si="16"/>
        <v>-4032792</v>
      </c>
    </row>
    <row r="54" spans="1:25" ht="12.75" customHeight="1" x14ac:dyDescent="0.2">
      <c r="A54" s="277" t="s">
        <v>421</v>
      </c>
      <c r="B54" s="277"/>
      <c r="C54" s="277"/>
      <c r="D54" s="277"/>
      <c r="E54" s="277"/>
      <c r="F54" s="277"/>
      <c r="G54" s="6">
        <v>46</v>
      </c>
      <c r="H54" s="36">
        <v>0</v>
      </c>
      <c r="I54" s="36">
        <v>0</v>
      </c>
      <c r="J54" s="36">
        <v>0</v>
      </c>
      <c r="K54" s="36">
        <v>0</v>
      </c>
      <c r="L54" s="36">
        <v>-1629195</v>
      </c>
      <c r="M54" s="36">
        <v>0</v>
      </c>
      <c r="N54" s="36">
        <v>0</v>
      </c>
      <c r="O54" s="36">
        <v>0</v>
      </c>
      <c r="P54" s="36">
        <v>0</v>
      </c>
      <c r="Q54" s="36">
        <v>0</v>
      </c>
      <c r="R54" s="36">
        <v>0</v>
      </c>
      <c r="S54" s="36">
        <v>0</v>
      </c>
      <c r="T54" s="36">
        <v>0</v>
      </c>
      <c r="U54" s="36">
        <v>0</v>
      </c>
      <c r="V54" s="36">
        <v>0</v>
      </c>
      <c r="W54" s="40">
        <f t="shared" si="15"/>
        <v>1629195</v>
      </c>
      <c r="X54" s="36">
        <v>0</v>
      </c>
      <c r="Y54" s="40">
        <f t="shared" si="16"/>
        <v>1629195</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-18578988</v>
      </c>
      <c r="V55" s="36">
        <v>0</v>
      </c>
      <c r="W55" s="40">
        <f t="shared" si="15"/>
        <v>-18578988</v>
      </c>
      <c r="X55" s="36">
        <v>0</v>
      </c>
      <c r="Y55" s="40">
        <f t="shared" si="16"/>
        <v>-18578988</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v>1314479</v>
      </c>
      <c r="K57" s="36">
        <v>0</v>
      </c>
      <c r="L57" s="36">
        <v>0</v>
      </c>
      <c r="M57" s="36">
        <v>0</v>
      </c>
      <c r="N57" s="36">
        <v>6107087</v>
      </c>
      <c r="O57" s="36">
        <v>0</v>
      </c>
      <c r="P57" s="36">
        <v>0</v>
      </c>
      <c r="Q57" s="36">
        <v>0</v>
      </c>
      <c r="R57" s="36">
        <v>0</v>
      </c>
      <c r="S57" s="36">
        <v>0</v>
      </c>
      <c r="T57" s="36">
        <v>0</v>
      </c>
      <c r="U57" s="36">
        <v>-7421566</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213600090</v>
      </c>
      <c r="I59" s="39">
        <f t="shared" ref="I59:Y59" si="17">SUM(I39:I58)</f>
        <v>18243880</v>
      </c>
      <c r="J59" s="39">
        <f t="shared" si="17"/>
        <v>10049070</v>
      </c>
      <c r="K59" s="39">
        <f t="shared" si="17"/>
        <v>19590484</v>
      </c>
      <c r="L59" s="39">
        <f t="shared" si="17"/>
        <v>8037337</v>
      </c>
      <c r="M59" s="39">
        <f t="shared" si="17"/>
        <v>0</v>
      </c>
      <c r="N59" s="39">
        <f t="shared" si="17"/>
        <v>79996359</v>
      </c>
      <c r="O59" s="39">
        <f t="shared" si="17"/>
        <v>0</v>
      </c>
      <c r="P59" s="39">
        <f t="shared" si="17"/>
        <v>0</v>
      </c>
      <c r="Q59" s="39">
        <f t="shared" si="17"/>
        <v>0</v>
      </c>
      <c r="R59" s="39">
        <f t="shared" si="17"/>
        <v>0</v>
      </c>
      <c r="S59" s="39">
        <f t="shared" si="17"/>
        <v>0</v>
      </c>
      <c r="T59" s="39">
        <f t="shared" si="17"/>
        <v>0</v>
      </c>
      <c r="U59" s="39">
        <f t="shared" si="17"/>
        <v>5574750</v>
      </c>
      <c r="V59" s="39">
        <f t="shared" si="17"/>
        <v>48583356</v>
      </c>
      <c r="W59" s="39">
        <f t="shared" si="17"/>
        <v>387600652</v>
      </c>
      <c r="X59" s="39">
        <f t="shared" si="17"/>
        <v>0</v>
      </c>
      <c r="Y59" s="39">
        <f t="shared" si="17"/>
        <v>387600652</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48583356</v>
      </c>
      <c r="W62" s="40">
        <f t="shared" si="20"/>
        <v>48583356</v>
      </c>
      <c r="X62" s="40">
        <f t="shared" si="20"/>
        <v>0</v>
      </c>
      <c r="Y62" s="40">
        <f t="shared" si="20"/>
        <v>48583356</v>
      </c>
    </row>
    <row r="63" spans="1:25" ht="29.25" customHeight="1" x14ac:dyDescent="0.2">
      <c r="A63" s="276" t="s">
        <v>434</v>
      </c>
      <c r="B63" s="276"/>
      <c r="C63" s="276"/>
      <c r="D63" s="276"/>
      <c r="E63" s="276"/>
      <c r="F63" s="276"/>
      <c r="G63" s="8">
        <v>54</v>
      </c>
      <c r="H63" s="41">
        <f>SUM(H50:H58)</f>
        <v>5702995</v>
      </c>
      <c r="I63" s="41">
        <f t="shared" ref="I63:Y63" si="22">SUM(I50:I58)</f>
        <v>-6116149</v>
      </c>
      <c r="J63" s="41">
        <f t="shared" si="22"/>
        <v>1314479</v>
      </c>
      <c r="K63" s="41">
        <f t="shared" si="22"/>
        <v>0</v>
      </c>
      <c r="L63" s="41">
        <f t="shared" si="22"/>
        <v>2403597</v>
      </c>
      <c r="M63" s="41">
        <f t="shared" si="22"/>
        <v>0</v>
      </c>
      <c r="N63" s="41">
        <f t="shared" si="22"/>
        <v>6107087</v>
      </c>
      <c r="O63" s="41">
        <f t="shared" si="22"/>
        <v>0</v>
      </c>
      <c r="P63" s="41">
        <f t="shared" si="22"/>
        <v>0</v>
      </c>
      <c r="Q63" s="41">
        <f t="shared" si="22"/>
        <v>0</v>
      </c>
      <c r="R63" s="41">
        <f t="shared" si="22"/>
        <v>0</v>
      </c>
      <c r="S63" s="41">
        <f t="shared" ref="S63:T63" si="23">SUM(S50:S58)</f>
        <v>0</v>
      </c>
      <c r="T63" s="41">
        <f t="shared" si="23"/>
        <v>0</v>
      </c>
      <c r="U63" s="41">
        <f t="shared" si="22"/>
        <v>-25734096</v>
      </c>
      <c r="V63" s="41">
        <f t="shared" si="22"/>
        <v>0</v>
      </c>
      <c r="W63" s="41">
        <f t="shared" si="22"/>
        <v>-21129281</v>
      </c>
      <c r="X63" s="41">
        <f t="shared" si="22"/>
        <v>0</v>
      </c>
      <c r="Y63" s="41">
        <f t="shared" si="22"/>
        <v>-21129281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showGridLines="0" view="pageBreakPreview" zoomScaleNormal="90" zoomScaleSheetLayoutView="100" workbookViewId="0">
      <selection sqref="A1:I43"/>
    </sheetView>
  </sheetViews>
  <sheetFormatPr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2" t="s">
        <v>467</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76.5" customHeight="1" x14ac:dyDescent="0.2">
      <c r="A18" s="303"/>
      <c r="B18" s="303"/>
      <c r="C18" s="303"/>
      <c r="D18" s="303"/>
      <c r="E18" s="303"/>
      <c r="F18" s="303"/>
      <c r="G18" s="303"/>
      <c r="H18" s="303"/>
      <c r="I18" s="303"/>
    </row>
    <row r="19" spans="1:9" ht="87"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7.25" customHeight="1" x14ac:dyDescent="0.2">
      <c r="A28" s="303"/>
      <c r="B28" s="303"/>
      <c r="C28" s="303"/>
      <c r="D28" s="303"/>
      <c r="E28" s="303"/>
      <c r="F28" s="303"/>
      <c r="G28" s="303"/>
      <c r="H28" s="303"/>
      <c r="I28" s="303"/>
    </row>
    <row r="29" spans="1:9" ht="166.5" customHeight="1" x14ac:dyDescent="0.2">
      <c r="A29" s="303"/>
      <c r="B29" s="303"/>
      <c r="C29" s="303"/>
      <c r="D29" s="303"/>
      <c r="E29" s="303"/>
      <c r="F29" s="303"/>
      <c r="G29" s="303"/>
      <c r="H29" s="303"/>
      <c r="I29" s="303"/>
    </row>
    <row r="30" spans="1:9" ht="155.25" customHeight="1" x14ac:dyDescent="0.2">
      <c r="A30" s="303"/>
      <c r="B30" s="303"/>
      <c r="C30" s="303"/>
      <c r="D30" s="303"/>
      <c r="E30" s="303"/>
      <c r="F30" s="303"/>
      <c r="G30" s="303"/>
      <c r="H30" s="303"/>
      <c r="I30" s="303"/>
    </row>
    <row r="31" spans="1:9" ht="243.75" customHeight="1" x14ac:dyDescent="0.2">
      <c r="A31" s="303"/>
      <c r="B31" s="303"/>
      <c r="C31" s="303"/>
      <c r="D31" s="303"/>
      <c r="E31" s="303"/>
      <c r="F31" s="303"/>
      <c r="G31" s="303"/>
      <c r="H31" s="303"/>
      <c r="I31" s="303"/>
    </row>
    <row r="32" spans="1:9" ht="267"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9"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8.75" customHeight="1" x14ac:dyDescent="0.2">
      <c r="A37" s="303"/>
      <c r="B37" s="303"/>
      <c r="C37" s="303"/>
      <c r="D37" s="303"/>
      <c r="E37" s="303"/>
      <c r="F37" s="303"/>
      <c r="G37" s="303"/>
      <c r="H37" s="303"/>
      <c r="I37" s="303"/>
    </row>
    <row r="38" spans="1:9" ht="68.25" customHeight="1" x14ac:dyDescent="0.2">
      <c r="A38" s="303"/>
      <c r="B38" s="303"/>
      <c r="C38" s="303"/>
      <c r="D38" s="303"/>
      <c r="E38" s="303"/>
      <c r="F38" s="303"/>
      <c r="G38" s="303"/>
      <c r="H38" s="303"/>
      <c r="I38" s="303"/>
    </row>
    <row r="39" spans="1:9" ht="36.7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7.25" customHeight="1" x14ac:dyDescent="0.2">
      <c r="A41" s="303"/>
      <c r="B41" s="303"/>
      <c r="C41" s="303"/>
      <c r="D41" s="303"/>
      <c r="E41" s="303"/>
      <c r="F41" s="303"/>
      <c r="G41" s="303"/>
      <c r="H41" s="303"/>
      <c r="I41" s="303"/>
    </row>
    <row r="42" spans="1:9" ht="183" customHeight="1" x14ac:dyDescent="0.2">
      <c r="A42" s="303"/>
      <c r="B42" s="303"/>
      <c r="C42" s="303"/>
      <c r="D42" s="303"/>
      <c r="E42" s="303"/>
      <c r="F42" s="303"/>
      <c r="G42" s="303"/>
      <c r="H42" s="303"/>
      <c r="I42" s="303"/>
    </row>
    <row r="43" spans="1:9" ht="12" customHeight="1" x14ac:dyDescent="0.2">
      <c r="A43" s="303"/>
      <c r="B43" s="303"/>
      <c r="C43" s="303"/>
      <c r="D43" s="303"/>
      <c r="E43" s="303"/>
      <c r="F43" s="303"/>
      <c r="G43" s="303"/>
      <c r="H43" s="303"/>
      <c r="I43" s="303"/>
    </row>
    <row r="49" s="131" customFormat="1" x14ac:dyDescent="0.2"/>
    <row r="50" s="131" customFormat="1" x14ac:dyDescent="0.2"/>
    <row r="51" s="131" customFormat="1" x14ac:dyDescent="0.2"/>
  </sheetData>
  <mergeCells count="1">
    <mergeCell ref="A1:I43"/>
  </mergeCells>
  <pageMargins left="0.7" right="0.7" top="0.75" bottom="0.75" header="0.3" footer="0.3"/>
  <pageSetup paperSize="9" scale="92"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2023-10-19T09:50:26Z</cp:lastPrinted>
  <dcterms:created xsi:type="dcterms:W3CDTF">2008-10-17T11:51:54Z</dcterms:created>
  <dcterms:modified xsi:type="dcterms:W3CDTF">2023-10-19T10:11:12Z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