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J127" i="11" l="1"/>
  <c r="J128" i="11"/>
  <c r="J129" i="11"/>
  <c r="J130" i="11"/>
  <c r="E85" i="6" s="1"/>
  <c r="J131" i="11"/>
  <c r="J132" i="11"/>
  <c r="J133" i="11"/>
  <c r="G134" i="11"/>
  <c r="H134" i="11"/>
  <c r="H141" i="11" s="1"/>
  <c r="G37" i="1" s="1"/>
  <c r="I134" i="11"/>
  <c r="J135" i="11"/>
  <c r="J136" i="11"/>
  <c r="J137" i="11"/>
  <c r="J138" i="11"/>
  <c r="J139" i="11"/>
  <c r="J140" i="11"/>
  <c r="I141" i="11"/>
  <c r="G38" i="1" s="1"/>
  <c r="I87" i="11"/>
  <c r="I102" i="11"/>
  <c r="I110" i="11"/>
  <c r="G87" i="11"/>
  <c r="G116" i="11" s="1"/>
  <c r="G118" i="11" s="1"/>
  <c r="U38" i="1" s="1"/>
  <c r="G102" i="11"/>
  <c r="G110" i="11"/>
  <c r="J51" i="11"/>
  <c r="J55" i="11"/>
  <c r="J62" i="11"/>
  <c r="J68" i="11"/>
  <c r="E48" i="6" s="1"/>
  <c r="I51" i="11"/>
  <c r="I55" i="11"/>
  <c r="I59" i="11"/>
  <c r="I62" i="11"/>
  <c r="I68" i="11"/>
  <c r="H51" i="11"/>
  <c r="H55" i="11"/>
  <c r="H59" i="11"/>
  <c r="H62" i="11"/>
  <c r="H68" i="11"/>
  <c r="H72" i="11"/>
  <c r="H74" i="11"/>
  <c r="G51" i="11"/>
  <c r="G55" i="11"/>
  <c r="G62" i="11"/>
  <c r="G68" i="11"/>
  <c r="G72" i="11"/>
  <c r="I25" i="11"/>
  <c r="I37" i="11" s="1"/>
  <c r="I32" i="11"/>
  <c r="G25" i="11"/>
  <c r="G37" i="11" s="1"/>
  <c r="C26" i="10" s="1"/>
  <c r="A26" i="10" s="1"/>
  <c r="G32" i="11"/>
  <c r="I10" i="11"/>
  <c r="I15" i="11"/>
  <c r="I23" i="11"/>
  <c r="I33" i="1" s="1"/>
  <c r="G10" i="11"/>
  <c r="G15" i="11"/>
  <c r="G23" i="11"/>
  <c r="J122" i="11"/>
  <c r="D122" i="11"/>
  <c r="D120" i="11"/>
  <c r="J82" i="11"/>
  <c r="D82" i="11"/>
  <c r="D80" i="11"/>
  <c r="J44" i="11"/>
  <c r="D44" i="11"/>
  <c r="D42" i="11"/>
  <c r="J3" i="11"/>
  <c r="D3" i="11"/>
  <c r="D1" i="11"/>
  <c r="C18" i="10"/>
  <c r="A18" i="10" s="1"/>
  <c r="D13" i="10"/>
  <c r="E13" i="10"/>
  <c r="F13" i="10"/>
  <c r="G13" i="10"/>
  <c r="H13" i="10"/>
  <c r="I13" i="10"/>
  <c r="J13" i="10"/>
  <c r="K13" i="10"/>
  <c r="L13" i="10"/>
  <c r="M13" i="10"/>
  <c r="N13" i="10"/>
  <c r="C13" i="10"/>
  <c r="A13" i="10" s="1"/>
  <c r="D3" i="10"/>
  <c r="E3" i="10"/>
  <c r="F3" i="10"/>
  <c r="C3" i="10"/>
  <c r="A3" i="10" s="1"/>
  <c r="C4" i="10"/>
  <c r="A4" i="10"/>
  <c r="C5" i="10"/>
  <c r="A5" i="10" s="1"/>
  <c r="C6" i="10"/>
  <c r="A6" i="10"/>
  <c r="D7" i="10"/>
  <c r="E7" i="10"/>
  <c r="F7" i="10"/>
  <c r="G7" i="10"/>
  <c r="H7" i="10"/>
  <c r="I7" i="10"/>
  <c r="J7" i="10"/>
  <c r="K7" i="10"/>
  <c r="L7" i="10"/>
  <c r="M7" i="10"/>
  <c r="N7" i="10"/>
  <c r="D8" i="10"/>
  <c r="E8" i="10"/>
  <c r="F8" i="10"/>
  <c r="C8" i="10" s="1"/>
  <c r="A8" i="10" s="1"/>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L9" i="10"/>
  <c r="M9" i="10"/>
  <c r="N9" i="10"/>
  <c r="O9" i="10"/>
  <c r="P9" i="10"/>
  <c r="Q9" i="10"/>
  <c r="R9" i="10"/>
  <c r="C10" i="10"/>
  <c r="A10" i="10" s="1"/>
  <c r="D11" i="10"/>
  <c r="C11" i="10" s="1"/>
  <c r="A11" i="10" s="1"/>
  <c r="E11" i="10"/>
  <c r="F11" i="10"/>
  <c r="G11" i="10"/>
  <c r="H11" i="10"/>
  <c r="I11" i="10"/>
  <c r="J11" i="10"/>
  <c r="K11" i="10"/>
  <c r="L11" i="10"/>
  <c r="M11" i="10"/>
  <c r="C12" i="10"/>
  <c r="A12" i="10"/>
  <c r="C14" i="10"/>
  <c r="A14" i="10"/>
  <c r="D15" i="10"/>
  <c r="E15" i="10"/>
  <c r="F15" i="10"/>
  <c r="G15" i="10"/>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C16" i="10"/>
  <c r="A16" i="10" s="1"/>
  <c r="D17" i="10"/>
  <c r="E17" i="10"/>
  <c r="F17" i="10"/>
  <c r="C17" i="10" s="1"/>
  <c r="A17" i="10" s="1"/>
  <c r="D19" i="10"/>
  <c r="E19" i="10"/>
  <c r="F19" i="10"/>
  <c r="G19" i="10"/>
  <c r="H19" i="10"/>
  <c r="I19" i="10"/>
  <c r="D20" i="10"/>
  <c r="C20" i="10" s="1"/>
  <c r="A20" i="10" s="1"/>
  <c r="E20" i="10"/>
  <c r="F20" i="10"/>
  <c r="G20" i="10"/>
  <c r="H20" i="10"/>
  <c r="C21" i="10"/>
  <c r="A21" i="10"/>
  <c r="D22" i="10"/>
  <c r="E22" i="10"/>
  <c r="F22" i="10"/>
  <c r="G22" i="10"/>
  <c r="H22" i="10"/>
  <c r="I22" i="10"/>
  <c r="J22" i="10"/>
  <c r="K22" i="10"/>
  <c r="L22" i="10"/>
  <c r="D23" i="10"/>
  <c r="E23" i="10"/>
  <c r="F23" i="10"/>
  <c r="C24" i="10"/>
  <c r="A24" i="10" s="1"/>
  <c r="C25" i="10"/>
  <c r="A25" i="10"/>
  <c r="C27" i="10"/>
  <c r="A27" i="10"/>
  <c r="C2" i="10"/>
  <c r="A2" i="10"/>
  <c r="I32"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B2" i="6"/>
  <c r="C2" i="6"/>
  <c r="A3" i="6"/>
  <c r="F3" i="6" s="1"/>
  <c r="B3" i="6"/>
  <c r="C3" i="6"/>
  <c r="A4" i="6"/>
  <c r="F4" i="6" s="1"/>
  <c r="B4" i="6"/>
  <c r="C4" i="6"/>
  <c r="A5" i="6"/>
  <c r="B5" i="6"/>
  <c r="C5" i="6"/>
  <c r="A6" i="6"/>
  <c r="B6" i="6"/>
  <c r="C6" i="6"/>
  <c r="A7" i="6"/>
  <c r="F7" i="6" s="1"/>
  <c r="B7" i="6"/>
  <c r="C7" i="6"/>
  <c r="A8" i="6"/>
  <c r="F8" i="6" s="1"/>
  <c r="B8" i="6"/>
  <c r="C8" i="6"/>
  <c r="A9" i="6"/>
  <c r="B9" i="6"/>
  <c r="C9" i="6"/>
  <c r="A10" i="6"/>
  <c r="B10" i="6"/>
  <c r="C10" i="6"/>
  <c r="A11" i="6"/>
  <c r="F11" i="6" s="1"/>
  <c r="B11" i="6"/>
  <c r="C11" i="6"/>
  <c r="A12" i="6"/>
  <c r="F12" i="6" s="1"/>
  <c r="B12" i="6"/>
  <c r="C12" i="6"/>
  <c r="A13" i="6"/>
  <c r="B13" i="6"/>
  <c r="C13" i="6"/>
  <c r="A14" i="6"/>
  <c r="B14" i="6"/>
  <c r="C14" i="6"/>
  <c r="A15" i="6"/>
  <c r="F15" i="6" s="1"/>
  <c r="B15" i="6"/>
  <c r="C15" i="6"/>
  <c r="A16" i="6"/>
  <c r="F16" i="6" s="1"/>
  <c r="B16" i="6"/>
  <c r="C16" i="6"/>
  <c r="A17" i="6"/>
  <c r="B17" i="6"/>
  <c r="C17" i="6"/>
  <c r="A18" i="6"/>
  <c r="B18" i="6"/>
  <c r="C18" i="6"/>
  <c r="A19" i="6"/>
  <c r="F19" i="6" s="1"/>
  <c r="B19" i="6"/>
  <c r="C19" i="6"/>
  <c r="A20" i="6"/>
  <c r="F20" i="6" s="1"/>
  <c r="B20" i="6"/>
  <c r="C20" i="6"/>
  <c r="A21" i="6"/>
  <c r="B21" i="6"/>
  <c r="C21" i="6"/>
  <c r="A22" i="6"/>
  <c r="B22" i="6"/>
  <c r="C22" i="6"/>
  <c r="A23" i="6"/>
  <c r="F23" i="6" s="1"/>
  <c r="B23" i="6"/>
  <c r="C23" i="6"/>
  <c r="A24" i="6"/>
  <c r="F24" i="6" s="1"/>
  <c r="B24" i="6"/>
  <c r="C24" i="6"/>
  <c r="A25" i="6"/>
  <c r="B25" i="6"/>
  <c r="C25" i="6"/>
  <c r="A26" i="6"/>
  <c r="B26" i="6"/>
  <c r="C26" i="6"/>
  <c r="A27" i="6"/>
  <c r="F27" i="6" s="1"/>
  <c r="B27" i="6"/>
  <c r="C27" i="6"/>
  <c r="A28" i="6"/>
  <c r="F28" i="6" s="1"/>
  <c r="B28" i="6"/>
  <c r="C28" i="6"/>
  <c r="A29" i="6"/>
  <c r="B29" i="6"/>
  <c r="C29" i="6"/>
  <c r="A30" i="6"/>
  <c r="B30" i="6"/>
  <c r="C30" i="6"/>
  <c r="A31" i="6"/>
  <c r="F31" i="6" s="1"/>
  <c r="B31" i="6"/>
  <c r="C31" i="6"/>
  <c r="A32" i="6"/>
  <c r="B32" i="6"/>
  <c r="C32" i="6"/>
  <c r="D32" i="6"/>
  <c r="A33" i="6"/>
  <c r="B33" i="6"/>
  <c r="C33" i="6"/>
  <c r="D33" i="6"/>
  <c r="E33" i="6"/>
  <c r="A34" i="6"/>
  <c r="B34" i="6"/>
  <c r="C34" i="6"/>
  <c r="F34" i="6" s="1"/>
  <c r="D34" i="6"/>
  <c r="E34" i="6"/>
  <c r="A35" i="6"/>
  <c r="B35" i="6"/>
  <c r="C35" i="6"/>
  <c r="D35" i="6"/>
  <c r="E35" i="6"/>
  <c r="A36" i="6"/>
  <c r="B36" i="6"/>
  <c r="C36" i="6"/>
  <c r="D36" i="6"/>
  <c r="E36" i="6"/>
  <c r="F36" i="6"/>
  <c r="A37" i="6"/>
  <c r="B37" i="6"/>
  <c r="C37" i="6"/>
  <c r="D37" i="6"/>
  <c r="E37" i="6"/>
  <c r="A38" i="6"/>
  <c r="B38" i="6"/>
  <c r="C38" i="6"/>
  <c r="D38" i="6"/>
  <c r="E38" i="6"/>
  <c r="F38" i="6"/>
  <c r="A39" i="6"/>
  <c r="B39" i="6"/>
  <c r="C39" i="6"/>
  <c r="D39" i="6"/>
  <c r="E39" i="6"/>
  <c r="A40" i="6"/>
  <c r="C40" i="6"/>
  <c r="D40" i="6"/>
  <c r="A41" i="6"/>
  <c r="B41" i="6"/>
  <c r="C41" i="6"/>
  <c r="D41" i="6"/>
  <c r="E41" i="6"/>
  <c r="A42" i="6"/>
  <c r="B42" i="6"/>
  <c r="C42" i="6"/>
  <c r="E42" i="6"/>
  <c r="A43" i="6"/>
  <c r="B43" i="6"/>
  <c r="C43" i="6"/>
  <c r="D43" i="6"/>
  <c r="E43" i="6"/>
  <c r="A44" i="6"/>
  <c r="B44" i="6"/>
  <c r="C44" i="6"/>
  <c r="D44" i="6"/>
  <c r="E44" i="6"/>
  <c r="F44" i="6"/>
  <c r="A45" i="6"/>
  <c r="B45" i="6"/>
  <c r="C45" i="6"/>
  <c r="D45" i="6"/>
  <c r="E45" i="6"/>
  <c r="A46" i="6"/>
  <c r="B46" i="6"/>
  <c r="C46" i="6"/>
  <c r="F46" i="6" s="1"/>
  <c r="D46" i="6"/>
  <c r="E46" i="6"/>
  <c r="A47" i="6"/>
  <c r="B47" i="6"/>
  <c r="C47" i="6"/>
  <c r="D47" i="6"/>
  <c r="E47" i="6"/>
  <c r="A48" i="6"/>
  <c r="B48" i="6"/>
  <c r="C48" i="6"/>
  <c r="D48" i="6"/>
  <c r="F48" i="6"/>
  <c r="A49" i="6"/>
  <c r="B49" i="6"/>
  <c r="C49" i="6"/>
  <c r="D49" i="6"/>
  <c r="E49" i="6"/>
  <c r="A50" i="6"/>
  <c r="B50" i="6"/>
  <c r="C50" i="6"/>
  <c r="D50" i="6"/>
  <c r="E50" i="6"/>
  <c r="F50" i="6"/>
  <c r="A51" i="6"/>
  <c r="B51" i="6"/>
  <c r="C51" i="6"/>
  <c r="D51" i="6"/>
  <c r="E51" i="6"/>
  <c r="A52" i="6"/>
  <c r="B52" i="6"/>
  <c r="C52" i="6"/>
  <c r="A53" i="6"/>
  <c r="A54" i="6"/>
  <c r="B54" i="6"/>
  <c r="C54" i="6"/>
  <c r="D54" i="6"/>
  <c r="E54" i="6"/>
  <c r="F54" i="6"/>
  <c r="A55" i="6"/>
  <c r="A56" i="6"/>
  <c r="B56" i="6"/>
  <c r="C56" i="6"/>
  <c r="F56" i="6" s="1"/>
  <c r="D56" i="6"/>
  <c r="E56" i="6"/>
  <c r="A57" i="6"/>
  <c r="A58" i="6"/>
  <c r="B58" i="6"/>
  <c r="C58" i="6"/>
  <c r="A59" i="6"/>
  <c r="B59" i="6"/>
  <c r="C59" i="6"/>
  <c r="A60" i="6"/>
  <c r="F60" i="6" s="1"/>
  <c r="B60" i="6"/>
  <c r="C60" i="6"/>
  <c r="A61" i="6"/>
  <c r="F61" i="6" s="1"/>
  <c r="B61" i="6"/>
  <c r="C61" i="6"/>
  <c r="A62" i="6"/>
  <c r="B62" i="6"/>
  <c r="C62" i="6"/>
  <c r="A63" i="6"/>
  <c r="B63" i="6"/>
  <c r="C63" i="6"/>
  <c r="A64" i="6"/>
  <c r="F64" i="6" s="1"/>
  <c r="B64" i="6"/>
  <c r="C64" i="6"/>
  <c r="A65" i="6"/>
  <c r="F65" i="6" s="1"/>
  <c r="B65" i="6"/>
  <c r="C65" i="6"/>
  <c r="A66" i="6"/>
  <c r="B66" i="6"/>
  <c r="C66" i="6"/>
  <c r="A67" i="6"/>
  <c r="B67" i="6"/>
  <c r="C67" i="6"/>
  <c r="A68" i="6"/>
  <c r="F68" i="6" s="1"/>
  <c r="B68" i="6"/>
  <c r="C68" i="6"/>
  <c r="A69" i="6"/>
  <c r="F69" i="6" s="1"/>
  <c r="B69" i="6"/>
  <c r="C69" i="6"/>
  <c r="A70" i="6"/>
  <c r="B70" i="6"/>
  <c r="C70" i="6"/>
  <c r="A71" i="6"/>
  <c r="B71" i="6"/>
  <c r="C71" i="6"/>
  <c r="A72" i="6"/>
  <c r="F72" i="6" s="1"/>
  <c r="B72" i="6"/>
  <c r="C72" i="6"/>
  <c r="A73" i="6"/>
  <c r="F73" i="6" s="1"/>
  <c r="B73" i="6"/>
  <c r="C73" i="6"/>
  <c r="A74" i="6"/>
  <c r="F74" i="6" s="1"/>
  <c r="B74" i="6"/>
  <c r="C74" i="6"/>
  <c r="A75" i="6"/>
  <c r="F75" i="6" s="1"/>
  <c r="B75" i="6"/>
  <c r="C75" i="6"/>
  <c r="A76" i="6"/>
  <c r="F76" i="6" s="1"/>
  <c r="B76" i="6"/>
  <c r="C76" i="6"/>
  <c r="A77" i="6"/>
  <c r="F77" i="6" s="1"/>
  <c r="B77" i="6"/>
  <c r="C77" i="6"/>
  <c r="A78" i="6"/>
  <c r="F78" i="6" s="1"/>
  <c r="B78" i="6"/>
  <c r="C78" i="6"/>
  <c r="A79" i="6"/>
  <c r="B79" i="6"/>
  <c r="C79" i="6"/>
  <c r="E79" i="6"/>
  <c r="A80" i="6"/>
  <c r="B80" i="6"/>
  <c r="C80" i="6"/>
  <c r="D80" i="6"/>
  <c r="E80" i="6"/>
  <c r="A81" i="6"/>
  <c r="B81" i="6"/>
  <c r="C81" i="6"/>
  <c r="E81" i="6"/>
  <c r="A82" i="6"/>
  <c r="B82" i="6"/>
  <c r="C82" i="6"/>
  <c r="D82" i="6"/>
  <c r="E82" i="6"/>
  <c r="A83" i="6"/>
  <c r="B83" i="6"/>
  <c r="C83" i="6"/>
  <c r="D83" i="6"/>
  <c r="E83" i="6"/>
  <c r="A84" i="6"/>
  <c r="F84" i="6" s="1"/>
  <c r="B84" i="6"/>
  <c r="C84" i="6"/>
  <c r="D84" i="6"/>
  <c r="E84" i="6"/>
  <c r="A85" i="6"/>
  <c r="B85" i="6"/>
  <c r="C85" i="6"/>
  <c r="D85" i="6"/>
  <c r="A86" i="6"/>
  <c r="B86" i="6"/>
  <c r="C86" i="6"/>
  <c r="D86" i="6"/>
  <c r="E86" i="6"/>
  <c r="A87" i="6"/>
  <c r="B87" i="6"/>
  <c r="C87" i="6"/>
  <c r="D87" i="6"/>
  <c r="E87" i="6"/>
  <c r="A88" i="6"/>
  <c r="F88" i="6" s="1"/>
  <c r="B88" i="6"/>
  <c r="C88" i="6"/>
  <c r="D88" i="6"/>
  <c r="E88" i="6"/>
  <c r="A89" i="6"/>
  <c r="C89" i="6"/>
  <c r="D89" i="6"/>
  <c r="A90" i="6"/>
  <c r="B90" i="6"/>
  <c r="C90" i="6"/>
  <c r="D90" i="6"/>
  <c r="E90" i="6"/>
  <c r="A91" i="6"/>
  <c r="B91" i="6"/>
  <c r="C91" i="6"/>
  <c r="D91" i="6"/>
  <c r="E91" i="6"/>
  <c r="A92" i="6"/>
  <c r="F92" i="6" s="1"/>
  <c r="B92" i="6"/>
  <c r="C92" i="6"/>
  <c r="D92" i="6"/>
  <c r="E92" i="6"/>
  <c r="A93" i="6"/>
  <c r="B93" i="6"/>
  <c r="C93" i="6"/>
  <c r="D93" i="6"/>
  <c r="E93" i="6"/>
  <c r="A94" i="6"/>
  <c r="B94" i="6"/>
  <c r="C94" i="6"/>
  <c r="D94" i="6"/>
  <c r="E94" i="6"/>
  <c r="A95" i="6"/>
  <c r="B95" i="6"/>
  <c r="C95" i="6"/>
  <c r="D95" i="6"/>
  <c r="E95" i="6"/>
  <c r="A96" i="6"/>
  <c r="C96" i="6"/>
  <c r="D96" i="6"/>
  <c r="I3" i="6"/>
  <c r="H3" i="6" s="1"/>
  <c r="I4" i="6"/>
  <c r="H4" i="6" s="1"/>
  <c r="I5" i="6"/>
  <c r="H5" i="6" s="1"/>
  <c r="I6" i="6"/>
  <c r="H6" i="6" s="1"/>
  <c r="I7" i="6"/>
  <c r="H7" i="6" s="1"/>
  <c r="H8" i="6"/>
  <c r="I9" i="6"/>
  <c r="H9" i="6"/>
  <c r="I10" i="6"/>
  <c r="H10" i="6" s="1"/>
  <c r="I11" i="6"/>
  <c r="H11" i="6"/>
  <c r="I12" i="6"/>
  <c r="H12" i="6" s="1"/>
  <c r="I13" i="6"/>
  <c r="H13" i="6"/>
  <c r="I14" i="6"/>
  <c r="H14" i="6" s="1"/>
  <c r="H15" i="6"/>
  <c r="H16" i="6"/>
  <c r="H17" i="6"/>
  <c r="H18" i="6"/>
  <c r="I19" i="6"/>
  <c r="H19" i="6"/>
  <c r="I20" i="6"/>
  <c r="H20" i="6" s="1"/>
  <c r="I21" i="6"/>
  <c r="H21" i="6"/>
  <c r="I22" i="6"/>
  <c r="H22" i="6" s="1"/>
  <c r="I23" i="6"/>
  <c r="H23" i="6"/>
  <c r="H24" i="6"/>
  <c r="I25" i="6"/>
  <c r="H25" i="6" s="1"/>
  <c r="I26" i="6"/>
  <c r="H26" i="6" s="1"/>
  <c r="I27" i="6"/>
  <c r="H27" i="6" s="1"/>
  <c r="H28" i="6"/>
  <c r="I29" i="6"/>
  <c r="H29" i="6" s="1"/>
  <c r="I30" i="6"/>
  <c r="H30" i="6"/>
  <c r="I31" i="6"/>
  <c r="H31" i="6" s="1"/>
  <c r="H32" i="6"/>
  <c r="I33" i="6"/>
  <c r="H33" i="6" s="1"/>
  <c r="I34" i="6"/>
  <c r="H34" i="6" s="1"/>
  <c r="I35" i="6"/>
  <c r="H35" i="6" s="1"/>
  <c r="H36" i="6"/>
  <c r="I37" i="6"/>
  <c r="H37" i="6"/>
  <c r="I38" i="6"/>
  <c r="H38" i="6" s="1"/>
  <c r="I39" i="6"/>
  <c r="H39" i="6"/>
  <c r="H40" i="6"/>
  <c r="I41" i="6"/>
  <c r="H41" i="6" s="1"/>
  <c r="I42" i="6"/>
  <c r="H42" i="6" s="1"/>
  <c r="I43" i="6"/>
  <c r="H43" i="6" s="1"/>
  <c r="H44" i="6"/>
  <c r="I45" i="6"/>
  <c r="H45" i="6" s="1"/>
  <c r="I46" i="6"/>
  <c r="H46" i="6"/>
  <c r="I47" i="6"/>
  <c r="H47" i="6" s="1"/>
  <c r="H48" i="6"/>
  <c r="I49" i="6"/>
  <c r="H49" i="6"/>
  <c r="I50" i="6"/>
  <c r="H50" i="6" s="1"/>
  <c r="I51" i="6"/>
  <c r="H51" i="6" s="1"/>
  <c r="H52" i="6"/>
  <c r="I53" i="6"/>
  <c r="H53" i="6"/>
  <c r="I54" i="6"/>
  <c r="H54" i="6" s="1"/>
  <c r="I55" i="6"/>
  <c r="H55" i="6"/>
  <c r="H56" i="6"/>
  <c r="I57" i="6"/>
  <c r="H57" i="6" s="1"/>
  <c r="I58" i="6"/>
  <c r="H58" i="6"/>
  <c r="I59" i="6"/>
  <c r="H59" i="6" s="1"/>
  <c r="H60" i="6"/>
  <c r="I61" i="6"/>
  <c r="H61" i="6" s="1"/>
  <c r="I62" i="6"/>
  <c r="H62" i="6"/>
  <c r="I63" i="6"/>
  <c r="H63" i="6" s="1"/>
  <c r="H64" i="6"/>
  <c r="I65" i="6"/>
  <c r="H65" i="6" s="1"/>
  <c r="I66" i="6"/>
  <c r="H66" i="6" s="1"/>
  <c r="I67" i="6"/>
  <c r="H67" i="6"/>
  <c r="H68" i="6"/>
  <c r="I69" i="6"/>
  <c r="H69" i="6"/>
  <c r="I70" i="6"/>
  <c r="H70" i="6" s="1"/>
  <c r="I71" i="6"/>
  <c r="H71" i="6"/>
  <c r="H72" i="6"/>
  <c r="I73" i="6"/>
  <c r="H73" i="6" s="1"/>
  <c r="I74" i="6"/>
  <c r="H74" i="6" s="1"/>
  <c r="I75" i="6"/>
  <c r="H75" i="6" s="1"/>
  <c r="H76" i="6"/>
  <c r="I77" i="6"/>
  <c r="H77" i="6" s="1"/>
  <c r="I78" i="6"/>
  <c r="H78" i="6"/>
  <c r="I79" i="6"/>
  <c r="H79" i="6" s="1"/>
  <c r="H80" i="6"/>
  <c r="I81" i="6"/>
  <c r="H81" i="6"/>
  <c r="I82" i="6"/>
  <c r="H82" i="6" s="1"/>
  <c r="I83" i="6"/>
  <c r="H83" i="6" s="1"/>
  <c r="H84" i="6"/>
  <c r="I85" i="6"/>
  <c r="H85" i="6"/>
  <c r="I86" i="6"/>
  <c r="H86" i="6" s="1"/>
  <c r="I87" i="6"/>
  <c r="H87" i="6"/>
  <c r="H88" i="6"/>
  <c r="I89" i="6"/>
  <c r="H89" i="6" s="1"/>
  <c r="I90" i="6"/>
  <c r="H90" i="6"/>
  <c r="I91" i="6"/>
  <c r="H91" i="6" s="1"/>
  <c r="H92" i="6"/>
  <c r="I93" i="6"/>
  <c r="H93" i="6" s="1"/>
  <c r="I94" i="6"/>
  <c r="H94" i="6"/>
  <c r="I95" i="6"/>
  <c r="H95" i="6" s="1"/>
  <c r="H96" i="6"/>
  <c r="I97" i="6"/>
  <c r="H97" i="6" s="1"/>
  <c r="I98" i="6"/>
  <c r="H98" i="6" s="1"/>
  <c r="I99" i="6"/>
  <c r="H99" i="6"/>
  <c r="H100" i="6"/>
  <c r="I101" i="6"/>
  <c r="H101" i="6"/>
  <c r="I102" i="6"/>
  <c r="H102" i="6" s="1"/>
  <c r="I103" i="6"/>
  <c r="H103" i="6"/>
  <c r="H104" i="6"/>
  <c r="I105" i="6"/>
  <c r="H105" i="6" s="1"/>
  <c r="I106" i="6"/>
  <c r="H106" i="6" s="1"/>
  <c r="I107" i="6"/>
  <c r="H107" i="6" s="1"/>
  <c r="H108" i="6"/>
  <c r="I109" i="6"/>
  <c r="H109" i="6" s="1"/>
  <c r="I110" i="6"/>
  <c r="H110" i="6"/>
  <c r="I111" i="6"/>
  <c r="H111" i="6" s="1"/>
  <c r="H112" i="6"/>
  <c r="I113" i="6"/>
  <c r="H113" i="6"/>
  <c r="I114" i="6"/>
  <c r="H114" i="6" s="1"/>
  <c r="I115" i="6"/>
  <c r="H115" i="6" s="1"/>
  <c r="H116" i="6"/>
  <c r="I117" i="6"/>
  <c r="H117" i="6"/>
  <c r="I118" i="6"/>
  <c r="H118" i="6" s="1"/>
  <c r="I119" i="6"/>
  <c r="H119" i="6"/>
  <c r="H120" i="6"/>
  <c r="I121" i="6"/>
  <c r="H121" i="6" s="1"/>
  <c r="I122" i="6"/>
  <c r="H122" i="6"/>
  <c r="I123" i="6"/>
  <c r="H123" i="6" s="1"/>
  <c r="H124" i="6"/>
  <c r="I125" i="6"/>
  <c r="H125" i="6" s="1"/>
  <c r="I126" i="6"/>
  <c r="H126" i="6"/>
  <c r="I127" i="6"/>
  <c r="H127" i="6" s="1"/>
  <c r="H128" i="6"/>
  <c r="I129" i="6"/>
  <c r="H129" i="6" s="1"/>
  <c r="I130" i="6"/>
  <c r="H130" i="6" s="1"/>
  <c r="I131" i="6"/>
  <c r="H131" i="6"/>
  <c r="H132" i="6"/>
  <c r="I133" i="6"/>
  <c r="H133" i="6"/>
  <c r="I134" i="6"/>
  <c r="H134" i="6" s="1"/>
  <c r="H135" i="6"/>
  <c r="I137" i="6"/>
  <c r="H137" i="6"/>
  <c r="I138" i="6"/>
  <c r="H138" i="6" s="1"/>
  <c r="I139" i="6"/>
  <c r="H139" i="6" s="1"/>
  <c r="I140" i="6"/>
  <c r="H140" i="6" s="1"/>
  <c r="I141" i="6"/>
  <c r="H141" i="6" s="1"/>
  <c r="I142" i="6"/>
  <c r="H142" i="6" s="1"/>
  <c r="I143" i="6"/>
  <c r="H143" i="6"/>
  <c r="I144" i="6"/>
  <c r="H144" i="6" s="1"/>
  <c r="I145" i="6"/>
  <c r="H145" i="6"/>
  <c r="I146" i="6"/>
  <c r="H146" i="6" s="1"/>
  <c r="I147" i="6"/>
  <c r="H147" i="6" s="1"/>
  <c r="I148" i="6"/>
  <c r="H148" i="6" s="1"/>
  <c r="I149" i="6"/>
  <c r="H149" i="6" s="1"/>
  <c r="I150" i="6"/>
  <c r="H150" i="6" s="1"/>
  <c r="I151" i="6"/>
  <c r="H151" i="6"/>
  <c r="I152" i="6"/>
  <c r="H152" i="6" s="1"/>
  <c r="I153" i="6"/>
  <c r="H153" i="6"/>
  <c r="I154" i="6"/>
  <c r="H154" i="6" s="1"/>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c r="I180" i="6"/>
  <c r="H180" i="6"/>
  <c r="I181" i="6"/>
  <c r="H181" i="6"/>
  <c r="I182" i="6"/>
  <c r="H182" i="6"/>
  <c r="I183" i="6"/>
  <c r="H183" i="6"/>
  <c r="I184" i="6"/>
  <c r="H184" i="6"/>
  <c r="I185" i="6"/>
  <c r="H185" i="6"/>
  <c r="I186" i="6"/>
  <c r="H186" i="6"/>
  <c r="I187" i="6"/>
  <c r="H187" i="6"/>
  <c r="H188" i="6"/>
  <c r="H189" i="6"/>
  <c r="H190" i="6"/>
  <c r="H191" i="6"/>
  <c r="H192" i="6"/>
  <c r="H193" i="6"/>
  <c r="H194" i="6"/>
  <c r="H195" i="6"/>
  <c r="H196" i="6"/>
  <c r="H197" i="6"/>
  <c r="H198" i="6"/>
  <c r="H199" i="6"/>
  <c r="H200" i="6"/>
  <c r="H201" i="6"/>
  <c r="H202" i="6"/>
  <c r="H203" i="6"/>
  <c r="H204" i="6"/>
  <c r="H205" i="6"/>
  <c r="I206" i="6"/>
  <c r="H206" i="6"/>
  <c r="I207" i="6"/>
  <c r="H207" i="6"/>
  <c r="I208" i="6"/>
  <c r="H208" i="6"/>
  <c r="I209" i="6"/>
  <c r="H209" i="6"/>
  <c r="I210" i="6"/>
  <c r="H210" i="6"/>
  <c r="I211" i="6"/>
  <c r="H211" i="6"/>
  <c r="I212" i="6"/>
  <c r="H212" i="6"/>
  <c r="I213" i="6"/>
  <c r="H213" i="6"/>
  <c r="I214" i="6"/>
  <c r="H214" i="6"/>
  <c r="H215" i="6"/>
  <c r="H216" i="6"/>
  <c r="H217" i="6"/>
  <c r="H218" i="6"/>
  <c r="H219" i="6"/>
  <c r="H220" i="6"/>
  <c r="H221" i="6"/>
  <c r="H222" i="6"/>
  <c r="H223" i="6"/>
  <c r="H224" i="6"/>
  <c r="H225" i="6"/>
  <c r="H226" i="6"/>
  <c r="H227" i="6"/>
  <c r="H228" i="6"/>
  <c r="H229" i="6"/>
  <c r="H230" i="6"/>
  <c r="H231" i="6"/>
  <c r="H232" i="6"/>
  <c r="I233" i="6"/>
  <c r="H233" i="6"/>
  <c r="I234" i="6"/>
  <c r="H234" i="6"/>
  <c r="I235" i="6"/>
  <c r="H235" i="6"/>
  <c r="I236" i="6"/>
  <c r="H236" i="6"/>
  <c r="I237" i="6"/>
  <c r="H237" i="6"/>
  <c r="I238" i="6"/>
  <c r="H238" i="6"/>
  <c r="I239" i="6"/>
  <c r="H239" i="6"/>
  <c r="I240" i="6"/>
  <c r="H240" i="6"/>
  <c r="I241" i="6"/>
  <c r="H241" i="6"/>
  <c r="I242" i="6"/>
  <c r="H242" i="6"/>
  <c r="I243" i="6"/>
  <c r="H243" i="6"/>
  <c r="I244" i="6"/>
  <c r="H244" i="6"/>
  <c r="I245" i="6"/>
  <c r="H245" i="6"/>
  <c r="I246" i="6"/>
  <c r="H246" i="6"/>
  <c r="I247" i="6"/>
  <c r="H247" i="6"/>
  <c r="I248" i="6"/>
  <c r="H248" i="6"/>
  <c r="I249" i="6"/>
  <c r="H249" i="6"/>
  <c r="I250" i="6"/>
  <c r="H250" i="6"/>
  <c r="I251" i="6"/>
  <c r="H251" i="6"/>
  <c r="I252" i="6"/>
  <c r="H252" i="6"/>
  <c r="I253" i="6"/>
  <c r="H253" i="6"/>
  <c r="I254" i="6"/>
  <c r="H254" i="6"/>
  <c r="I255" i="6"/>
  <c r="H255" i="6"/>
  <c r="I256" i="6"/>
  <c r="H256" i="6"/>
  <c r="I257" i="6"/>
  <c r="H257" i="6"/>
  <c r="I258" i="6"/>
  <c r="H258" i="6"/>
  <c r="I259" i="6"/>
  <c r="H259" i="6"/>
  <c r="I260" i="6"/>
  <c r="H260" i="6"/>
  <c r="I261" i="6"/>
  <c r="H261" i="6"/>
  <c r="I262" i="6"/>
  <c r="H262" i="6"/>
  <c r="I263" i="6"/>
  <c r="H263" i="6"/>
  <c r="I264" i="6"/>
  <c r="H264" i="6"/>
  <c r="I265" i="6"/>
  <c r="H265" i="6"/>
  <c r="I266" i="6"/>
  <c r="H266" i="6"/>
  <c r="I267" i="6"/>
  <c r="H267" i="6"/>
  <c r="I268" i="6"/>
  <c r="H268" i="6"/>
  <c r="I269" i="6"/>
  <c r="H269" i="6"/>
  <c r="I270" i="6"/>
  <c r="H270" i="6"/>
  <c r="I271" i="6"/>
  <c r="H271" i="6"/>
  <c r="H272" i="6"/>
  <c r="H273" i="6"/>
  <c r="H274" i="6"/>
  <c r="H275" i="6"/>
  <c r="H276" i="6"/>
  <c r="H277" i="6"/>
  <c r="H278" i="6"/>
  <c r="H279" i="6"/>
  <c r="H280" i="6"/>
  <c r="H281" i="6"/>
  <c r="H282" i="6"/>
  <c r="H283" i="6"/>
  <c r="H284" i="6"/>
  <c r="H285" i="6"/>
  <c r="H286" i="6"/>
  <c r="H287" i="6"/>
  <c r="H288" i="6"/>
  <c r="H289" i="6"/>
  <c r="H290" i="6"/>
  <c r="I291" i="6"/>
  <c r="H291" i="6" s="1"/>
  <c r="I292" i="6"/>
  <c r="H292" i="6" s="1"/>
  <c r="I293" i="6"/>
  <c r="H293" i="6" s="1"/>
  <c r="I294" i="6"/>
  <c r="H294" i="6"/>
  <c r="I295" i="6"/>
  <c r="H295" i="6" s="1"/>
  <c r="I296" i="6"/>
  <c r="H296" i="6"/>
  <c r="I297" i="6"/>
  <c r="H297" i="6" s="1"/>
  <c r="I298" i="6"/>
  <c r="H298" i="6" s="1"/>
  <c r="I299" i="6"/>
  <c r="H299" i="6" s="1"/>
  <c r="I300" i="6"/>
  <c r="H300" i="6" s="1"/>
  <c r="I301" i="6"/>
  <c r="H301" i="6" s="1"/>
  <c r="I302" i="6"/>
  <c r="H302" i="6"/>
  <c r="I303" i="6"/>
  <c r="H303" i="6" s="1"/>
  <c r="I304" i="6"/>
  <c r="H304" i="6"/>
  <c r="I305" i="6"/>
  <c r="H305" i="6" s="1"/>
  <c r="I306" i="6"/>
  <c r="H306" i="6" s="1"/>
  <c r="I307" i="6"/>
  <c r="H307" i="6" s="1"/>
  <c r="I308" i="6"/>
  <c r="H308" i="6" s="1"/>
  <c r="I309" i="6"/>
  <c r="H309" i="6"/>
  <c r="I310" i="6"/>
  <c r="H310" i="6" s="1"/>
  <c r="I311" i="6"/>
  <c r="H311" i="6"/>
  <c r="I312" i="6"/>
  <c r="H312" i="6" s="1"/>
  <c r="I313" i="6"/>
  <c r="H313" i="6"/>
  <c r="I314" i="6"/>
  <c r="H314" i="6" s="1"/>
  <c r="I315" i="6"/>
  <c r="H315" i="6"/>
  <c r="I316" i="6"/>
  <c r="H316" i="6" s="1"/>
  <c r="I317" i="6"/>
  <c r="H317" i="6"/>
  <c r="I318" i="6"/>
  <c r="H318" i="6" s="1"/>
  <c r="I319" i="6"/>
  <c r="H319" i="6"/>
  <c r="I320" i="6"/>
  <c r="H320" i="6" s="1"/>
  <c r="I321" i="6"/>
  <c r="H321" i="6"/>
  <c r="I322" i="6"/>
  <c r="H322" i="6" s="1"/>
  <c r="I323" i="6"/>
  <c r="H323" i="6"/>
  <c r="I324" i="6"/>
  <c r="H324" i="6" s="1"/>
  <c r="I325" i="6"/>
  <c r="H325" i="6"/>
  <c r="I326" i="6"/>
  <c r="H326" i="6" s="1"/>
  <c r="I327" i="6"/>
  <c r="H327" i="6"/>
  <c r="I328" i="6"/>
  <c r="H328" i="6" s="1"/>
  <c r="I329" i="6"/>
  <c r="H329" i="6"/>
  <c r="I330" i="6"/>
  <c r="H330" i="6" s="1"/>
  <c r="I331" i="6"/>
  <c r="H331" i="6"/>
  <c r="I332" i="6"/>
  <c r="H332" i="6" s="1"/>
  <c r="I333" i="6"/>
  <c r="H333" i="6"/>
  <c r="I334" i="6"/>
  <c r="H334" i="6" s="1"/>
  <c r="I335" i="6"/>
  <c r="H335" i="6" s="1"/>
  <c r="I336" i="6"/>
  <c r="H336" i="6" s="1"/>
  <c r="I337" i="6"/>
  <c r="H337" i="6" s="1"/>
  <c r="I338" i="6"/>
  <c r="H338" i="6" s="1"/>
  <c r="I339" i="6"/>
  <c r="H339" i="6" s="1"/>
  <c r="I340" i="6"/>
  <c r="H340" i="6" s="1"/>
  <c r="I341" i="6"/>
  <c r="H341" i="6" s="1"/>
  <c r="I342" i="6"/>
  <c r="H342" i="6" s="1"/>
  <c r="I343" i="6"/>
  <c r="H343" i="6" s="1"/>
  <c r="I344" i="6"/>
  <c r="H344" i="6" s="1"/>
  <c r="I345" i="6"/>
  <c r="H345" i="6" s="1"/>
  <c r="I346" i="6"/>
  <c r="H346" i="6" s="1"/>
  <c r="I347" i="6"/>
  <c r="H347" i="6" s="1"/>
  <c r="I348" i="6"/>
  <c r="H348" i="6" s="1"/>
  <c r="I349" i="6"/>
  <c r="H349" i="6" s="1"/>
  <c r="I350" i="6"/>
  <c r="H350" i="6" s="1"/>
  <c r="I351" i="6"/>
  <c r="H351" i="6" s="1"/>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F93" i="6" l="1"/>
  <c r="F35" i="6"/>
  <c r="I72" i="11"/>
  <c r="D42" i="6"/>
  <c r="F42" i="6" s="1"/>
  <c r="J59" i="11"/>
  <c r="E32" i="6"/>
  <c r="F32" i="6" s="1"/>
  <c r="G141" i="11"/>
  <c r="J134" i="11"/>
  <c r="E89" i="6" s="1"/>
  <c r="F89" i="6" s="1"/>
  <c r="B89" i="6"/>
  <c r="F87" i="6"/>
  <c r="F83" i="6"/>
  <c r="F41" i="6"/>
  <c r="C19" i="10"/>
  <c r="A19" i="10" s="1"/>
  <c r="F95" i="6"/>
  <c r="F91" i="6"/>
  <c r="F86" i="6"/>
  <c r="F82" i="6"/>
  <c r="C7" i="10"/>
  <c r="F94" i="6"/>
  <c r="F90" i="6"/>
  <c r="F85" i="6"/>
  <c r="F80" i="6"/>
  <c r="F47" i="6"/>
  <c r="C15" i="10"/>
  <c r="A15" i="10" s="1"/>
  <c r="F70" i="6"/>
  <c r="F66" i="6"/>
  <c r="F62" i="6"/>
  <c r="F58" i="6"/>
  <c r="F37" i="6"/>
  <c r="F29" i="6"/>
  <c r="F25" i="6"/>
  <c r="F21" i="6"/>
  <c r="F17" i="6"/>
  <c r="F13" i="6"/>
  <c r="F9" i="6"/>
  <c r="F5" i="6"/>
  <c r="C23" i="10"/>
  <c r="A23" i="10" s="1"/>
  <c r="I116" i="11"/>
  <c r="F71" i="6"/>
  <c r="F67" i="6"/>
  <c r="F63" i="6"/>
  <c r="F59" i="6"/>
  <c r="F49" i="6"/>
  <c r="F43" i="6"/>
  <c r="F39" i="6"/>
  <c r="F30" i="6"/>
  <c r="F26" i="6"/>
  <c r="F22" i="6"/>
  <c r="F18" i="6"/>
  <c r="F14" i="6"/>
  <c r="F10" i="6"/>
  <c r="F6" i="6"/>
  <c r="F2" i="6"/>
  <c r="C22" i="10"/>
  <c r="A22" i="10" s="1"/>
  <c r="G59" i="11"/>
  <c r="J72" i="11"/>
  <c r="E52" i="6" s="1"/>
  <c r="F51" i="6"/>
  <c r="F45" i="6"/>
  <c r="F33" i="6"/>
  <c r="C9" i="10"/>
  <c r="A9" i="10" s="1"/>
  <c r="E28" i="10"/>
  <c r="H76" i="11"/>
  <c r="C53" i="6"/>
  <c r="H78" i="11" l="1"/>
  <c r="C57" i="6" s="1"/>
  <c r="C55" i="6"/>
  <c r="U34" i="1"/>
  <c r="I118" i="11"/>
  <c r="D79" i="6"/>
  <c r="F79" i="6" s="1"/>
  <c r="G74" i="11"/>
  <c r="B40" i="6"/>
  <c r="F40" i="6" s="1"/>
  <c r="A7" i="10"/>
  <c r="J141" i="11"/>
  <c r="G36" i="1"/>
  <c r="B96" i="6"/>
  <c r="D52" i="6"/>
  <c r="F52" i="6" s="1"/>
  <c r="I74" i="11"/>
  <c r="D28" i="10"/>
  <c r="J74" i="11"/>
  <c r="E40" i="6"/>
  <c r="I76" i="11" l="1"/>
  <c r="D53" i="6"/>
  <c r="G39" i="1"/>
  <c r="E96" i="6"/>
  <c r="F96" i="6" s="1"/>
  <c r="G76" i="11"/>
  <c r="B53" i="6"/>
  <c r="F53" i="6" s="1"/>
  <c r="J76" i="11"/>
  <c r="E53" i="6"/>
  <c r="D81" i="6"/>
  <c r="F81" i="6" s="1"/>
  <c r="U39" i="1"/>
  <c r="U33" i="1" l="1"/>
  <c r="B55" i="6"/>
  <c r="G78" i="11"/>
  <c r="B57" i="6" s="1"/>
  <c r="U36" i="1"/>
  <c r="E55" i="6"/>
  <c r="J78" i="11"/>
  <c r="E57" i="6" s="1"/>
  <c r="I78" i="11"/>
  <c r="D57" i="6" s="1"/>
  <c r="U35" i="1"/>
  <c r="D55" i="6"/>
  <c r="F28" i="10" l="1"/>
  <c r="C28" i="10" s="1"/>
  <c r="F55" i="6"/>
  <c r="F57" i="6"/>
  <c r="K3" i="1" l="1"/>
  <c r="A28" i="10"/>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<sst xmlns="http://schemas.openxmlformats.org/spreadsheetml/2006/main" count="1165" uniqueCount="901">
  <si>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</si>
  <si>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</si>
  <si>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</si>
  <si>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</si>
  <si>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</si>
  <si>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</si>
  <si>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</si>
  <si>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</si>
  <si>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</si>
  <si>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</si>
  <si>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</si>
  <si>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</si>
  <si>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</si>
  <si>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</si>
  <si>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</si>
  <si>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</si>
  <si>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</si>
  <si>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</si>
  <si>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</si>
  <si>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</si>
  <si>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</si>
  <si>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</si>
  <si>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</si>
  <si>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U promatranom periodu nije bilo promjene računovodstvenih politika.</t>
  </si>
  <si>
    <t>U periodu od 01.01.-31.03.2005.g. Podravka d.d. pokrenula je kao tužitelj-ovrhovoditelj 64 ovršna postupka protiv dužnika Društva. Ukupna vrijednost novo utuženih potraživanja iznosi 1.111.606,81 kn. U navedenom periodu naplaćeno je 525.792,91 kn.
Pokrenute su dvije ovrhe čije potraživanje prelazi 100.000,00 kn i to protiv: HIT PRODAJA d.o.o., Zg radi 127.392,22 kn i BOBIS BOMBONI Split radi 112.322,38 kn.
U navedenom periodu pokrenuto je 8 stečajnih postupaka, sva potraživanja su starijeg datuma, a nakon otvaranja stečajevi su zaključeni zbog nedostatne stečajne mase te su stečajni dužnici brisani iz sudskog registra. Iz svega navedenog proizlazi da niti jedan od sporova koji su pokrenuti u I. kvartalu 2005.g., a vode ih pravni poslovi, nije od bitnog utjecaja na poslovanje i solventnost Podravke d.d., Koprivnica.</t>
  </si>
  <si>
    <t>Tijekom I. kvartala 2005. godine priljevi od prodaje ostvareni su u skladu s planiranim. Likvidnost se također kretala u planiranim okvirima, stoga su uredno servisirane obveze prema dobavljačima, te obveze po osnovi carina, PDV-a, kredita, akreditiva, plaća i zarada, energenata i ostalog.</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</si>
  <si>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</si>
  <si>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</si>
  <si>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</si>
  <si>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</si>
  <si>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</si>
  <si>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</si>
  <si>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</si>
  <si>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</si>
  <si>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</si>
  <si>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</si>
  <si>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</si>
  <si>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</si>
  <si>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</si>
  <si>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</si>
  <si>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</si>
  <si>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</si>
  <si>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</si>
  <si>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</si>
  <si>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</si>
  <si>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</si>
  <si>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</si>
  <si>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</si>
  <si>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</si>
  <si>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</si>
  <si>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</si>
  <si>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</si>
  <si>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</si>
  <si>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</si>
  <si>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</si>
  <si>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</si>
  <si>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</si>
  <si>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</si>
  <si>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</si>
  <si>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</si>
  <si>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</si>
  <si>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</si>
  <si>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</si>
  <si>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</si>
  <si>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</si>
  <si>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</si>
  <si>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</si>
  <si>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</si>
  <si>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</si>
  <si>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</si>
  <si>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</si>
  <si>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</si>
  <si>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</si>
  <si>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</si>
  <si>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</si>
  <si>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</si>
  <si>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</si>
  <si>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</si>
  <si>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</si>
  <si>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</si>
  <si>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</si>
  <si>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</si>
  <si>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</si>
  <si>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</si>
  <si>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</si>
  <si>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</si>
  <si>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</si>
  <si>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</si>
  <si>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</si>
  <si>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</si>
  <si>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</si>
  <si>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</si>
  <si>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</si>
  <si>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</si>
  <si>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</si>
  <si>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</si>
  <si>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</si>
  <si>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</si>
  <si>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</si>
  <si>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</si>
  <si>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</si>
  <si>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</si>
  <si>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</si>
  <si>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</si>
  <si>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</si>
  <si>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</si>
  <si>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</si>
  <si>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</si>
  <si>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</si>
  <si>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</si>
  <si>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</si>
  <si>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</si>
  <si>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</si>
  <si>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</si>
  <si>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</si>
  <si>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</si>
  <si>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</si>
  <si>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</si>
  <si>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</si>
  <si>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</si>
  <si>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</si>
  <si>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</si>
  <si>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</si>
  <si>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</si>
  <si>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</si>
  <si>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</si>
  <si>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</si>
  <si>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</si>
  <si>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</si>
  <si>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</si>
  <si>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</si>
  <si>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</si>
  <si>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</si>
  <si>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</si>
  <si>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</si>
  <si>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</si>
  <si>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</si>
  <si>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</si>
  <si>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</si>
  <si>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</si>
  <si>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</si>
  <si>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</si>
  <si>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</si>
  <si>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</si>
  <si>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</si>
  <si>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</si>
  <si>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</si>
  <si>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</si>
  <si>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</si>
  <si>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</si>
  <si>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</si>
  <si>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</si>
  <si>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</si>
  <si>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</si>
  <si>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</si>
  <si>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</si>
  <si>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</si>
  <si>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</si>
  <si>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</si>
  <si>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</si>
  <si>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</si>
  <si>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</si>
  <si>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</si>
  <si>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</si>
  <si>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</si>
  <si>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</si>
  <si>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</si>
  <si>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</si>
  <si>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</si>
  <si>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</si>
  <si>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</si>
  <si>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</si>
  <si>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</si>
  <si>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</si>
  <si>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</si>
  <si>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</si>
  <si>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</si>
  <si>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</si>
  <si>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</si>
  <si>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</si>
  <si>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</si>
  <si>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</si>
  <si>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</si>
  <si>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</si>
  <si>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</si>
  <si>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</si>
  <si>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</si>
  <si>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</si>
  <si>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</si>
  <si>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</si>
  <si>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</si>
  <si>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</si>
  <si>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</si>
  <si>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</si>
  <si>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</si>
  <si>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</si>
  <si>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</si>
  <si>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</si>
  <si>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</si>
  <si>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</si>
  <si>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</si>
  <si>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</si>
  <si>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</si>
  <si>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</si>
  <si>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</si>
  <si>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</si>
  <si>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</si>
  <si>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</si>
  <si>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</si>
  <si>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</si>
  <si>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rFont val="Arial"/>
        <family val="2"/>
        <charset val="238"/>
      </rPr>
      <t>Nije dopušteno bilo kakvo mijenjanje naziva radnih listova ili brisanje istih iz ove Excel datoteke</t>
    </r>
    <r>
      <rPr>
        <sz val="10"/>
        <rFont val="Arial"/>
        <charset val="238"/>
      </rPr>
      <t xml:space="preserve">. </t>
    </r>
    <r>
      <rPr>
        <b/>
        <sz val="10"/>
        <rFont val="Arial"/>
        <family val="2"/>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</si>
  <si>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t>U prvom tromjesečju nije bilo podjele dionica.</t>
  </si>
  <si>
    <t>U prvom tromjesečju 2005.g nije bilo promjene vlasničke strukture.</t>
  </si>
  <si>
    <t>U razdoblju I.-III. nije bilo pripajanja ni spajanja.</t>
  </si>
  <si>
    <t>OSNOVNE GRUPE PROIZVODA: Dodaci jelima, Podravka jela, Dječja hrana, Slastice i snack, Voće i čaj, Povrće i kondimenti, Meso i mesni proizvodi, Mlinarski i pekarski proizvodi, Riža, leguminoze i ostali proizvodi, Zamrznuta hrana, Trgovačka roba, Pića i lijekovi.</t>
  </si>
  <si>
    <t>Nema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</si>
  <si>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</si>
  <si>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</si>
  <si>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</si>
  <si>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</si>
  <si>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</si>
  <si>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</si>
  <si>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</si>
  <si>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</si>
  <si>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</si>
  <si>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</si>
  <si>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</si>
  <si>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</si>
  <si>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</si>
  <si>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</si>
  <si>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</si>
  <si>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SARAJEVO</t>
  </si>
  <si>
    <t>PODRAVKA d.o.o.</t>
  </si>
  <si>
    <t>20188537</t>
  </si>
  <si>
    <t>Ul. ZELENIH BERETKI 6/1, BiH</t>
  </si>
  <si>
    <t>Ul. ASFALTOVA 28, POLJSKA</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</si>
  <si>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</si>
  <si>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</si>
  <si>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</si>
  <si>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</si>
  <si>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</si>
  <si>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</si>
  <si>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</si>
  <si>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</si>
  <si>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</si>
  <si>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</si>
  <si>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</si>
  <si>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</si>
  <si>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</si>
  <si>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</si>
  <si>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</si>
  <si>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</si>
  <si>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</si>
  <si>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</si>
  <si>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</si>
  <si>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</si>
  <si>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</si>
  <si>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</si>
  <si>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</si>
  <si>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</si>
  <si>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</si>
  <si>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</si>
  <si>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</si>
  <si>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</si>
  <si>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</si>
  <si>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</si>
  <si>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</si>
  <si>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</si>
  <si>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</si>
  <si>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</si>
  <si>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</si>
  <si>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</si>
  <si>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</si>
  <si>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</si>
  <si>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</si>
  <si>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</si>
  <si>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</si>
  <si>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</si>
  <si>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</si>
  <si>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</si>
  <si>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U </t>
    </r>
    <r>
      <rPr>
        <b/>
        <sz val="10"/>
        <rFont val="Arial"/>
        <family val="2"/>
        <charset val="238"/>
      </rPr>
      <t>Tablici A</t>
    </r>
    <r>
      <rPr>
        <sz val="10"/>
        <rFont val="Arial"/>
        <family val="2"/>
        <charset val="238"/>
      </rPr>
      <t xml:space="preserve"> unose se podaci raznovrsnog tipa, tekstualni podaci, datumi, iznosi, postoci, matični brojevi, adresa intrenet stranice, elektroničke pošte i drugo. Sve </t>
    </r>
    <r>
      <rPr>
        <b/>
        <sz val="10"/>
        <rFont val="Arial"/>
        <family val="2"/>
        <charset val="238"/>
      </rPr>
      <t>tekstualne</t>
    </r>
    <r>
      <rPr>
        <sz val="10"/>
        <rFont val="Arial"/>
        <family val="2"/>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</si>
  <si>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PROIZVODNJA HRANE I PIĆA I FARMACEUTSKIH I KOZMETIČKIH PROIZVODA</t>
  </si>
  <si>
    <t>PRIVREDNA BANKA ZAGREB</t>
  </si>
  <si>
    <t>DARKO MARINAC</t>
  </si>
  <si>
    <t>ŽELJKO ĐURĐINA</t>
  </si>
  <si>
    <t>DRAGAN HABDIJA</t>
  </si>
  <si>
    <t xml:space="preserve">MIROSLAV VITKOVIĆ </t>
  </si>
  <si>
    <t>ZAGREB</t>
  </si>
  <si>
    <t>KRALJICE JELENE 29</t>
  </si>
  <si>
    <t>TRG KRALJA ZVONIMIRA 13</t>
  </si>
  <si>
    <t>TOME PROSENJAKA 10/A</t>
  </si>
  <si>
    <t>BOŽO PRKA</t>
  </si>
  <si>
    <t>MARKO EĆIMOVIĆ</t>
  </si>
  <si>
    <t>DARKO OSTOJA</t>
  </si>
  <si>
    <t>ĐURO ZALAR</t>
  </si>
  <si>
    <t>BARICA MACAN</t>
  </si>
  <si>
    <t>MARIJAN CINGULA</t>
  </si>
  <si>
    <t>BORIS HMELINA</t>
  </si>
  <si>
    <t>FRANJO MALETIĆ</t>
  </si>
  <si>
    <t>MILAN ARTUKOVIĆ</t>
  </si>
  <si>
    <t>GORAN GAZIVODA</t>
  </si>
  <si>
    <t>KSENIJA HORVAT</t>
  </si>
  <si>
    <t xml:space="preserve">Kod upisa naziva tvrtke, subjekata konsolidacije i slično, ne upisujte nikad navodnike da biste odvojili naziv od ostatka naziva, primjerice "TVRTKA" d.d. upišite samo kao TVRTKA d.d. </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</si>
  <si>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</si>
  <si>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r>
      <t xml:space="preserve">U </t>
    </r>
    <r>
      <rPr>
        <b/>
        <sz val="10"/>
        <rFont val="Arial"/>
        <family val="2"/>
        <charset val="238"/>
      </rPr>
      <t>Tablici F</t>
    </r>
    <r>
      <rPr>
        <sz val="10"/>
        <rFont val="Arial"/>
        <family val="2"/>
        <charset val="238"/>
      </rPr>
      <t xml:space="preserve"> unose se opisni podaci, nema gotovo nikakvih ograničenja, osim što je duljina teksta ograničena na 1.000 slovnih mjesta. Ove opise upisujte malim slovima (kao ove upute).</t>
    </r>
  </si>
  <si>
    <r>
      <t>Način predaje.</t>
    </r>
    <r>
      <rPr>
        <sz val="10"/>
        <rFont val="Arial"/>
        <family val="2"/>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</si>
  <si>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t>Međunarodni identifikacijski broj redovnih dionica (ISIN):</t>
  </si>
  <si>
    <t>Međunarodni identifikacijski broj povlaštenih dionica (ISIN):</t>
  </si>
  <si>
    <t>ISIN(P):</t>
  </si>
  <si>
    <t>ISIN(R):</t>
  </si>
  <si>
    <r>
      <t xml:space="preserve">Podatak pod </t>
    </r>
    <r>
      <rPr>
        <b/>
        <sz val="10"/>
        <rFont val="Arial"/>
        <family val="2"/>
        <charset val="238"/>
      </rPr>
      <t>Deset najvećih dioničara</t>
    </r>
    <r>
      <rPr>
        <sz val="10"/>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</si>
  <si>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rFont val="Arial"/>
        <family val="2"/>
        <charset val="238"/>
      </rPr>
      <t>Broj i postotak vlastitih dionica u temeljnom kapitalu</t>
    </r>
    <r>
      <rPr>
        <sz val="10"/>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</si>
  <si>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rFont val="Arial"/>
        <family val="2"/>
        <charset val="238"/>
      </rPr>
      <t>Cijena redovnih dionica, ako se njima trguje na burzi ili uređenom javnom tržištu</t>
    </r>
    <r>
      <rPr>
        <sz val="10"/>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</si>
  <si>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rFont val="Arial"/>
        <family val="2"/>
        <charset val="238"/>
      </rPr>
      <t>Naziv burze ili uređenog javnog tržišta odnosno kotacije</t>
    </r>
    <r>
      <rPr>
        <sz val="10"/>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</si>
  <si>
    <r>
      <t xml:space="preserve">Podatak pod </t>
    </r>
    <r>
      <rPr>
        <b/>
        <sz val="10"/>
        <rFont val="Arial"/>
        <family val="2"/>
        <charset val="238"/>
      </rPr>
      <t>Dividenda isplaćena po povlaštenoj dionici u posljednje tri godine</t>
    </r>
    <r>
      <rPr>
        <sz val="10"/>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</si>
  <si>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rFont val="Arial"/>
        <family val="2"/>
        <charset val="238"/>
      </rPr>
      <t>Dividenda isplaćena po redovnoj dionici</t>
    </r>
    <r>
      <rPr>
        <sz val="10"/>
        <rFont val="Arial"/>
        <charset val="238"/>
      </rPr>
      <t xml:space="preserve"> </t>
    </r>
    <r>
      <rPr>
        <b/>
        <sz val="10"/>
        <rFont val="Arial"/>
        <family val="2"/>
        <charset val="238"/>
      </rPr>
      <t>u posljednje tri godine</t>
    </r>
    <r>
      <rPr>
        <sz val="10"/>
        <rFont val="Arial"/>
        <charset val="238"/>
      </rPr>
      <t xml:space="preserve"> ispunjava se za posljednje tri godine, i to na način da se upisuje postotni iznos dividendi u odnosu na nominalnu vrijednost redovne dionice, zaokruženo na dvije decimale.</t>
    </r>
  </si>
  <si>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</si>
  <si>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</si>
  <si>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</si>
  <si>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</si>
  <si>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r>
      <t xml:space="preserve">Podatak pod </t>
    </r>
    <r>
      <rPr>
        <b/>
        <sz val="10"/>
        <rFont val="Arial"/>
        <family val="2"/>
        <charset val="238"/>
      </rPr>
      <t>Broj podružnica</t>
    </r>
    <r>
      <rPr>
        <sz val="10"/>
        <rFont val="Arial"/>
        <charset val="238"/>
      </rPr>
      <t xml:space="preserve"> odnosi se na podružnice koje je društvo osnovalo. </t>
    </r>
  </si>
  <si>
    <r>
      <t xml:space="preserve">Podatak pod AOP 018 - </t>
    </r>
    <r>
      <rPr>
        <b/>
        <sz val="10"/>
        <rFont val="Arial"/>
        <family val="2"/>
        <charset val="238"/>
      </rPr>
      <t>Rezerve</t>
    </r>
    <r>
      <rPr>
        <sz val="10"/>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</si>
  <si>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rFont val="Arial"/>
        <family val="2"/>
        <charset val="238"/>
      </rPr>
      <t xml:space="preserve">Manjinski interesi </t>
    </r>
    <r>
      <rPr>
        <sz val="10"/>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</si>
  <si>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t>04.05.2005.</t>
  </si>
  <si>
    <r>
      <t xml:space="preserve">Podatak pod </t>
    </r>
    <r>
      <rPr>
        <b/>
        <sz val="10"/>
        <rFont val="Arial"/>
        <family val="2"/>
        <charset val="238"/>
      </rPr>
      <t>Oznaka strukture vlasništva</t>
    </r>
    <r>
      <rPr>
        <sz val="10"/>
        <rFont val="Arial"/>
        <charset val="238"/>
      </rPr>
      <t xml:space="preserve"> upisuje se unošenjem slijedećih šifri
   10 Dioničko društvo s udjelom </t>
    </r>
    <r>
      <rPr>
        <u/>
        <sz val="10"/>
        <rFont val="Arial"/>
        <family val="2"/>
        <charset val="238"/>
      </rPr>
      <t>državnog kapitala</t>
    </r>
    <r>
      <rPr>
        <sz val="10"/>
        <rFont val="Arial"/>
        <charset val="238"/>
      </rPr>
      <t xml:space="preserve"> više od 50%
   20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domaćih pravnih</t>
    </r>
    <r>
      <rPr>
        <sz val="10"/>
        <rFont val="Arial"/>
        <charset val="238"/>
      </rPr>
      <t xml:space="preserve"> osoba
   21 Dioničko društvo s udjelom </t>
    </r>
    <r>
      <rPr>
        <u/>
        <sz val="10"/>
        <rFont val="Arial"/>
        <family val="2"/>
        <charset val="238"/>
      </rPr>
      <t>privatnog kapitala</t>
    </r>
    <r>
      <rPr>
        <sz val="10"/>
        <rFont val="Arial"/>
        <charset val="238"/>
      </rPr>
      <t xml:space="preserve"> više od 50% u većinskom vlasništvu </t>
    </r>
    <r>
      <rPr>
        <u/>
        <sz val="10"/>
        <rFont val="Arial"/>
        <family val="2"/>
        <charset val="238"/>
      </rPr>
      <t xml:space="preserve">domaćih fizičkih osoba
</t>
    </r>
    <r>
      <rPr>
        <sz val="10"/>
        <rFont val="Arial"/>
        <family val="2"/>
        <charset val="238"/>
      </rPr>
      <t xml:space="preserve">   22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pravnih</t>
    </r>
    <r>
      <rPr>
        <sz val="10"/>
        <rFont val="Arial"/>
        <family val="2"/>
        <charset val="238"/>
      </rPr>
      <t xml:space="preserve"> osoba
   23 Dioničko društvo s udjelom </t>
    </r>
    <r>
      <rPr>
        <u/>
        <sz val="10"/>
        <rFont val="Arial"/>
        <family val="2"/>
        <charset val="238"/>
      </rPr>
      <t>privatnog kapitala</t>
    </r>
    <r>
      <rPr>
        <sz val="10"/>
        <rFont val="Arial"/>
        <family val="2"/>
        <charset val="238"/>
      </rPr>
      <t xml:space="preserve"> više od 50% u većinskom vlasništvu </t>
    </r>
    <r>
      <rPr>
        <u/>
        <sz val="10"/>
        <rFont val="Arial"/>
        <family val="2"/>
        <charset val="238"/>
      </rPr>
      <t>stranih fizičkih</t>
    </r>
    <r>
      <rPr>
        <sz val="10"/>
        <rFont val="Arial"/>
        <family val="2"/>
        <charset val="238"/>
      </rPr>
      <t xml:space="preserve"> osoba</t>
    </r>
  </si>
  <si>
    <r>
      <t xml:space="preserve">Podatak pod AOP 052 - </t>
    </r>
    <r>
      <rPr>
        <b/>
        <sz val="10"/>
        <rFont val="Arial"/>
        <family val="2"/>
        <charset val="238"/>
      </rPr>
      <t>Porez na dobit</t>
    </r>
    <r>
      <rPr>
        <sz val="10"/>
        <rFont val="Arial"/>
        <charset val="238"/>
      </rPr>
      <t xml:space="preserve"> utvrđuje se sukladno načinu ispunjavanja podatka pod </t>
    </r>
    <r>
      <rPr>
        <b/>
        <sz val="10"/>
        <rFont val="Arial"/>
        <family val="2"/>
        <charset val="238"/>
      </rPr>
      <t>Zarada po dionici</t>
    </r>
    <r>
      <rPr>
        <sz val="10"/>
        <rFont val="Arial"/>
        <charset val="238"/>
      </rPr>
      <t>.</t>
    </r>
  </si>
  <si>
    <r>
      <t xml:space="preserve">Podatak pod AOP 054 – </t>
    </r>
    <r>
      <rPr>
        <b/>
        <sz val="10"/>
        <rFont val="Arial"/>
        <family val="2"/>
        <charset val="238"/>
      </rPr>
      <t>Manjinski interesi</t>
    </r>
    <r>
      <rPr>
        <sz val="10"/>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</si>
  <si>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AOP 077 - </t>
    </r>
    <r>
      <rPr>
        <b/>
        <sz val="10"/>
        <rFont val="Arial"/>
        <family val="2"/>
        <charset val="238"/>
      </rPr>
      <t>Isplaćene dividende</t>
    </r>
    <r>
      <rPr>
        <sz val="10"/>
        <rFont val="Arial"/>
        <charset val="238"/>
      </rPr>
      <t xml:space="preserve"> ispunjava se s negativnim predznakom.</t>
    </r>
  </si>
  <si>
    <t>Tablica E IZVJEŠTAJ O PROMJENAMA KAPITALA DIONIČKOG DRUŠTVA</t>
  </si>
  <si>
    <r>
      <t xml:space="preserve">Podatak pod AOP 089 - </t>
    </r>
    <r>
      <rPr>
        <b/>
        <sz val="10"/>
        <rFont val="Arial"/>
        <family val="2"/>
        <charset val="238"/>
      </rPr>
      <t>Premije na emitirane dionice</t>
    </r>
    <r>
      <rPr>
        <sz val="10"/>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</si>
  <si>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rFont val="Arial"/>
        <family val="2"/>
        <charset val="238"/>
      </rPr>
      <t>Rezerve</t>
    </r>
    <r>
      <rPr>
        <sz val="10"/>
        <rFont val="Arial"/>
        <charset val="238"/>
      </rPr>
      <t xml:space="preserve"> uključuje sve rezerve dioničkog društva koje nisu revalorizacijske, odnosno koje nisu navedene u ostalim pozicijama izvještaja.</t>
    </r>
  </si>
  <si>
    <r>
      <t xml:space="preserve">Podatak pod AOP 091 - </t>
    </r>
    <r>
      <rPr>
        <b/>
        <sz val="10"/>
        <rFont val="Arial"/>
        <family val="2"/>
        <charset val="238"/>
      </rPr>
      <t>Vlastite dionice</t>
    </r>
    <r>
      <rPr>
        <sz val="10"/>
        <rFont val="Arial"/>
        <charset val="238"/>
      </rPr>
      <t xml:space="preserve"> uključuje rezerve za kupljene vlastite dionice dioničkog društva. Upisuje se s negativnim predznakom i umanjuje ukupnu vrijednost temeljnog kapitala.</t>
    </r>
  </si>
  <si>
    <r>
      <t xml:space="preserve">Podatak pod AOP 094 - </t>
    </r>
    <r>
      <rPr>
        <b/>
        <sz val="10"/>
        <rFont val="Arial"/>
        <family val="2"/>
        <charset val="238"/>
      </rPr>
      <t>Dividende</t>
    </r>
    <r>
      <rPr>
        <sz val="10"/>
        <rFont val="Arial"/>
        <charset val="238"/>
      </rPr>
      <t xml:space="preserve"> ispunjava se upisivanjem iznosa dividende koja je izglasana na skupštini društva. Za navedeni iznos dividende umanjuje se stavka dobiti.</t>
    </r>
  </si>
  <si>
    <r>
      <t xml:space="preserve">Podatak pod AOP 095 - </t>
    </r>
    <r>
      <rPr>
        <b/>
        <sz val="10"/>
        <rFont val="Arial"/>
        <family val="2"/>
        <charset val="238"/>
      </rPr>
      <t xml:space="preserve">Revalorizacijske rezerve </t>
    </r>
    <r>
      <rPr>
        <sz val="10"/>
        <rFont val="Arial"/>
        <charset val="238"/>
      </rPr>
      <t>predstavlja zbroj revalorizacijskih rezervi (AOP 096+097+098) proizašlih iz revalorizacije nekretnina, postrojenja i opreme, ulaganja te ostalih revalorizacija</t>
    </r>
  </si>
  <si>
    <r>
      <t xml:space="preserve">Podatak pod AOP 099 - </t>
    </r>
    <r>
      <rPr>
        <b/>
        <sz val="10"/>
        <rFont val="Arial"/>
        <family val="2"/>
        <charset val="238"/>
      </rPr>
      <t xml:space="preserve">Ispravak temeljnih pogreški </t>
    </r>
    <r>
      <rPr>
        <sz val="10"/>
        <rFont val="Arial"/>
        <charset val="238"/>
      </rPr>
      <t>ispunjava se upisivanjem određenih promjena u kapitalu i rezervama, koje su proizašle iz ispravaka pogreški učinjenih u prethodnim razdobljima.</t>
    </r>
  </si>
  <si>
    <r>
      <t xml:space="preserve">Podatak pod AOP 100 - </t>
    </r>
    <r>
      <rPr>
        <b/>
        <sz val="10"/>
        <rFont val="Arial"/>
        <family val="2"/>
        <charset val="238"/>
      </rPr>
      <t>Tečajne razlike s naslova neto ulaganja u inozemni subjekt</t>
    </r>
    <r>
      <rPr>
        <sz val="10"/>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</si>
  <si>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rFont val="Arial"/>
        <family val="2"/>
        <charset val="238"/>
      </rPr>
      <t>Promjene računovodstvenih politika</t>
    </r>
    <r>
      <rPr>
        <sz val="10"/>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</si>
  <si>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rFont val="Arial"/>
        <family val="2"/>
        <charset val="238"/>
      </rPr>
      <t>Zarada po dionici</t>
    </r>
    <r>
      <rPr>
        <sz val="10"/>
        <rFont val="Arial"/>
        <charset val="238"/>
      </rPr>
      <t xml:space="preserve"> obuhvaća komentar uprave društva je li zarada po dionici u promatranom tromjesečju u okvirima planiranog, a ako postoje odstupanja, koji su razlozi za to.</t>
    </r>
  </si>
  <si>
    <r>
      <t xml:space="preserve">Podatak pod </t>
    </r>
    <r>
      <rPr>
        <b/>
        <sz val="10"/>
        <rFont val="Arial"/>
        <family val="2"/>
        <charset val="238"/>
      </rPr>
      <t>Promjene vlasničke strukture</t>
    </r>
    <r>
      <rPr>
        <sz val="10"/>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</si>
  <si>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rFont val="Arial"/>
        <family val="2"/>
        <charset val="238"/>
      </rPr>
      <t>Pripajanja i spajanja</t>
    </r>
    <r>
      <rPr>
        <sz val="10"/>
        <rFont val="Arial"/>
        <charset val="238"/>
      </rPr>
      <t xml:space="preserve"> obuhvaća komentar uprave vezan uz provedena pripajanja i spajanja u promatranom tromjesečju, uz osvrt na razloge spajanja i na mogući utjecaj na daljnje poslovanje dioničkog društva.</t>
    </r>
  </si>
  <si>
    <r>
      <t xml:space="preserve">Podatak pod </t>
    </r>
    <r>
      <rPr>
        <b/>
        <sz val="10"/>
        <rFont val="Arial"/>
        <family val="2"/>
        <charset val="238"/>
      </rPr>
      <t>Opis proizvoda i/ili usluga</t>
    </r>
    <r>
      <rPr>
        <sz val="10"/>
        <rFont val="Arial"/>
        <charset val="238"/>
      </rPr>
      <t xml:space="preserve"> obuhvaća popis osnovnih proizvoda ili usluga te opis planiranog uvođenja novih proizvoda ili usluga.</t>
    </r>
  </si>
  <si>
    <t>Grupa Podravka je u razdoblju 1.-3. 2005. godine ostvarila neto dobit u visini od 27.277 tis. kn, što je na nivou ostvarene neto dobiti za isto razdoblje prošle godine.</t>
  </si>
  <si>
    <t xml:space="preserve">U prvom tromjesečju 2005. godine Grupa Podravka ostvarila je 734 mil. kn prihoda od prodaje, što je za 2% više u odnosu na isto razdoblje prošle godine. Ostvarena neto dobit Grupe u prvom tromjesečju iznosi 27,3 mil. kn i na nivou je ostvarene za isto razdoblje prošle godine. </t>
  </si>
  <si>
    <t>U strukturi ukupnog prihoda ostvarenog u prvom tromjesečju 2005. godine 95% čine prihodi od prodaje, 2% financijski prihodi i 3% ostali prihodi iz poslovanja. U odnosu na strukturu planiranih prihoda ostvareni udio prihoda od prodaje u ukupnim prihodima je manji za 1%, dok je udio ostalih prihoda na nivou planiranih.</t>
  </si>
  <si>
    <t>Ukupni rashodi Grupe Podravka za prvo tromjesečje 2005. godine iznose 741.040 tis. kn i za 1% su veći od ostvarenih za isto razdoblje prošle godine. U strukturi ukupnih rashoda operativni rashodi čine 98% a financijski rashodi 2%. U odnosu na strukturu planiranih ukupnih rashoda udio ostvarenih operativnih rashoda u ukupnim rashodima je za 1% veći od planiranih, dok je udio financijskih rashoda za 1% manji od planiranih.</t>
  </si>
  <si>
    <r>
      <t xml:space="preserve">Podatak pod </t>
    </r>
    <r>
      <rPr>
        <b/>
        <sz val="10"/>
        <rFont val="Arial"/>
        <family val="2"/>
        <charset val="238"/>
      </rPr>
      <t>Dobit ili gubitak</t>
    </r>
    <r>
      <rPr>
        <sz val="10"/>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</si>
  <si>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rFont val="Arial"/>
        <family val="2"/>
        <charset val="238"/>
      </rPr>
      <t>Likvidnost</t>
    </r>
    <r>
      <rPr>
        <sz val="10"/>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</si>
  <si>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rFont val="Arial"/>
        <family val="2"/>
        <charset val="238"/>
      </rPr>
      <t xml:space="preserve">Pravna pitanja </t>
    </r>
    <r>
      <rPr>
        <sz val="10"/>
        <rFont val="Arial"/>
        <charset val="238"/>
      </rPr>
      <t>obuhvaća komentar uprave o važnijim sudskim sporovima u kojima dioničko društvo sudjeluje kao tužitelj ili tuženik i njihovom značaju za poslovanje dioničkog društva.</t>
    </r>
  </si>
  <si>
    <r>
      <t xml:space="preserve">Podatak pod </t>
    </r>
    <r>
      <rPr>
        <b/>
        <sz val="10"/>
        <rFont val="Arial"/>
        <family val="2"/>
        <charset val="238"/>
      </rPr>
      <t>Datum osnivanja</t>
    </r>
    <r>
      <rPr>
        <sz val="10"/>
        <rFont val="Arial"/>
        <charset val="238"/>
      </rPr>
      <t xml:space="preserve"> odnosi se na datum utemeljenja društva ili njegovog prethodnika.</t>
    </r>
  </si>
  <si>
    <r>
      <t xml:space="preserve">Podatak pod </t>
    </r>
    <r>
      <rPr>
        <b/>
        <sz val="10"/>
        <rFont val="Arial"/>
        <family val="2"/>
        <charset val="238"/>
      </rPr>
      <t>Broj zaposlenika na zadnji dan tromjesečja</t>
    </r>
    <r>
      <rPr>
        <sz val="10"/>
        <rFont val="Arial"/>
        <charset val="238"/>
      </rPr>
      <t xml:space="preserve"> odnosi se na stvarni broj zaposlenika na zadnji dan promatranog tromjesečja.</t>
    </r>
  </si>
  <si>
    <r>
      <t xml:space="preserve">Podatak pod </t>
    </r>
    <r>
      <rPr>
        <b/>
        <sz val="10"/>
        <rFont val="Arial"/>
        <family val="2"/>
        <charset val="238"/>
      </rPr>
      <t>Ukupan iznos temeljnog kapitala</t>
    </r>
    <r>
      <rPr>
        <sz val="10"/>
        <rFont val="Arial"/>
        <charset val="238"/>
      </rPr>
      <t xml:space="preserve"> odnosi se na nominalni iznos kapitala društva, upisan u sudski registar, izražen u kunama. </t>
    </r>
  </si>
  <si>
    <r>
      <t xml:space="preserve">Podatak pod </t>
    </r>
    <r>
      <rPr>
        <b/>
        <sz val="10"/>
        <rFont val="Arial"/>
        <family val="2"/>
        <charset val="238"/>
      </rPr>
      <t>Financijska izvješća</t>
    </r>
    <r>
      <rPr>
        <sz val="10"/>
        <rFont val="Arial"/>
        <charset val="238"/>
      </rPr>
      <t xml:space="preserve"> ispunjava se na način da se u praznu kućicu upiše DA radi li se o konsolidiranim ili NE radi li se o nekonsolidiranim izvješćima.</t>
    </r>
  </si>
  <si>
    <r>
      <t xml:space="preserve">Podatak pod </t>
    </r>
    <r>
      <rPr>
        <b/>
        <sz val="10"/>
        <rFont val="Arial"/>
        <family val="2"/>
        <charset val="238"/>
      </rPr>
      <t>6 najznačajnijih subjekata konsolidacije</t>
    </r>
    <r>
      <rPr>
        <sz val="10"/>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</si>
  <si>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rFont val="Arial"/>
        <family val="2"/>
        <charset val="238"/>
      </rPr>
      <t xml:space="preserve"> Revizorska kuća koja je revidirala zadnja godišnja financijska izvješća</t>
    </r>
    <r>
      <rPr>
        <sz val="10"/>
        <rFont val="Arial"/>
        <charset val="238"/>
      </rPr>
      <t xml:space="preserve"> ispunjava se na način da se navede tvrtka, sjedište i poslovna adresa revizorske kuće koja je revidirala zadnja godišnja financijska izvješća društva.</t>
    </r>
  </si>
  <si>
    <t>U prvom tromjesečju zarada po dionici iznosila je 5,12 kn.</t>
  </si>
  <si>
    <t>Neizvjesnost naplate potraživanja od eksternih kupaca u zemlji svedena je naminimum zbog sad već ustaljenog režima naplate uz odobravanje cassa sconta.</t>
  </si>
  <si>
    <r>
      <t xml:space="preserve">Podatak pod </t>
    </r>
    <r>
      <rPr>
        <b/>
        <sz val="10"/>
        <rFont val="Arial"/>
        <family val="2"/>
        <charset val="238"/>
      </rPr>
      <t>Broj izdanih dionica</t>
    </r>
    <r>
      <rPr>
        <sz val="10"/>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</si>
  <si>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rFont val="Arial"/>
        <family val="2"/>
        <charset val="238"/>
      </rPr>
      <t>Nominalna vrijednost dionice</t>
    </r>
    <r>
      <rPr>
        <sz val="10"/>
        <rFont val="Arial"/>
        <charset val="238"/>
      </rPr>
      <t xml:space="preserve"> upisuje se nominalna vrijednost jedne redovne, odnosno povlaštene dionice, za svaku pojedinu seriju, ukoliko se dionice izdaju s nominalnim iznosom.</t>
    </r>
  </si>
  <si>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</si>
  <si>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</si>
  <si>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</si>
  <si>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</si>
  <si>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</si>
  <si>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</si>
  <si>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</si>
  <si>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</si>
  <si>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</si>
  <si>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r>
      <t xml:space="preserve">Podatak pod </t>
    </r>
    <r>
      <rPr>
        <b/>
        <sz val="10"/>
        <rFont val="Arial"/>
        <family val="2"/>
        <charset val="238"/>
      </rPr>
      <t>Međunarodni identifikacijski broj dionica (ISIN)</t>
    </r>
    <r>
      <rPr>
        <sz val="10"/>
        <rFont val="Arial"/>
        <charset val="238"/>
      </rPr>
      <t xml:space="preserve"> ispunjava se na način da se unesu oznake koje su društvu dodijeljene od Središnje depozitarne agencije. </t>
    </r>
  </si>
  <si>
    <r>
      <t xml:space="preserve">Podatak pod </t>
    </r>
    <r>
      <rPr>
        <b/>
        <sz val="10"/>
        <rFont val="Arial"/>
        <family val="2"/>
        <charset val="238"/>
      </rPr>
      <t>Broj dioničara na zadnji dan tromjesečja</t>
    </r>
    <r>
      <rPr>
        <sz val="10"/>
        <rFont val="Arial"/>
        <charset val="238"/>
      </rPr>
      <t xml:space="preserve"> ispunjava se na način da se unese podatak o broju dioničara društva na zadnji dan promatranog tromjesečja.</t>
    </r>
  </si>
  <si>
    <r>
      <t xml:space="preserve">Podatak pod </t>
    </r>
    <r>
      <rPr>
        <b/>
        <sz val="10"/>
        <rFont val="Arial"/>
        <family val="2"/>
        <charset val="238"/>
      </rPr>
      <t>Cijena povlaštenih dionica, ako se njima trguje na burzi ili uređenom javnom tržištu</t>
    </r>
    <r>
      <rPr>
        <sz val="10"/>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</si>
  <si>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rFont val="Arial"/>
        <family val="2"/>
        <charset val="238"/>
      </rPr>
      <t>Kumulativno</t>
    </r>
    <r>
      <rPr>
        <sz val="10"/>
        <rFont val="Arial"/>
        <charset val="238"/>
      </rPr>
      <t xml:space="preserve"> u zaglavlju obrasca odnosi se na kumulativne iznose od prvog dana financijske godine do kraja promatranog tromjesečja.</t>
    </r>
  </si>
  <si>
    <r>
      <t xml:space="preserve">Podatak pod </t>
    </r>
    <r>
      <rPr>
        <b/>
        <sz val="10"/>
        <rFont val="Arial"/>
        <family val="2"/>
        <charset val="238"/>
      </rPr>
      <t>Tekuće tromjesečje</t>
    </r>
    <r>
      <rPr>
        <sz val="10"/>
        <rFont val="Arial"/>
        <charset val="238"/>
      </rPr>
      <t xml:space="preserve"> u zaglavlju obrasca odnosi se samo na iznose posljednjeg promatranog tromjesečja.</t>
    </r>
  </si>
  <si>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</si>
  <si>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</si>
  <si>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DA</t>
  </si>
  <si>
    <t>2005-03</t>
  </si>
  <si>
    <t>PODRAVKA prehrambena industrija d.d.</t>
  </si>
  <si>
    <t>KOPRIVNICA</t>
  </si>
  <si>
    <t>ANTE STARČEVIĆA 32</t>
  </si>
  <si>
    <t>048651508</t>
  </si>
  <si>
    <t>048621793</t>
  </si>
  <si>
    <t>www.podravka.com</t>
  </si>
  <si>
    <t>00015</t>
  </si>
  <si>
    <t>2340009-1100098526</t>
  </si>
  <si>
    <r>
      <t xml:space="preserve">Podatak pod </t>
    </r>
    <r>
      <rPr>
        <b/>
        <sz val="10"/>
        <rFont val="Arial"/>
        <family val="2"/>
        <charset val="238"/>
      </rPr>
      <t>Tekuće razdoblje</t>
    </r>
    <r>
      <rPr>
        <sz val="10"/>
        <rFont val="Arial"/>
        <charset val="238"/>
      </rPr>
      <t xml:space="preserve"> u zaglavlju obrasca odnosi se na kumulativne iznose od prvog dana financijske godine do kraja promatranog tromjesečja.</t>
    </r>
  </si>
  <si>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</si>
  <si>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</si>
  <si>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</si>
  <si>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</si>
  <si>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</si>
  <si>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</si>
  <si>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</si>
  <si>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</si>
  <si>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</si>
  <si>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</si>
  <si>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</si>
  <si>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</si>
  <si>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</si>
  <si>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mirjana.kadija@podravka.hr</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</si>
  <si>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</si>
  <si>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</si>
  <si>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</si>
  <si>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</si>
  <si>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</si>
  <si>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</si>
  <si>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</si>
  <si>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</si>
  <si>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</si>
  <si>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</si>
  <si>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</si>
  <si>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</si>
  <si>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</si>
  <si>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r>
      <t xml:space="preserve">Kod upisa </t>
    </r>
    <r>
      <rPr>
        <b/>
        <sz val="10"/>
        <rFont val="Arial"/>
        <family val="2"/>
        <charset val="238"/>
      </rPr>
      <t>numeričkih</t>
    </r>
    <r>
      <rPr>
        <sz val="10"/>
        <rFont val="Arial"/>
        <family val="2"/>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</si>
  <si>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t>U slučaju da neki podatak koji ste upisali ne prelazi okvire zadanog prostora tj. "ne vidi se cijeli" na ekranu, podatak će bez obzira na to biti prihvaćen i učitan u potpunosti.</t>
  </si>
  <si>
    <r>
      <t xml:space="preserve">Kod upisa </t>
    </r>
    <r>
      <rPr>
        <b/>
        <sz val="10"/>
        <rFont val="Arial"/>
        <family val="2"/>
        <charset val="238"/>
      </rPr>
      <t>datumskih</t>
    </r>
    <r>
      <rPr>
        <sz val="10"/>
        <rFont val="Arial"/>
        <family val="2"/>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</si>
  <si>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rFont val="Arial"/>
        <family val="2"/>
        <charset val="238"/>
      </rPr>
      <t>Tablicama B, C, D i E</t>
    </r>
    <r>
      <rPr>
        <sz val="10"/>
        <rFont val="Arial"/>
        <family val="2"/>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</si>
  <si>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Radni list </t>
    </r>
    <r>
      <rPr>
        <b/>
        <sz val="10"/>
        <rFont val="Arial"/>
        <family val="2"/>
        <charset val="238"/>
      </rPr>
      <t>Kontrole</t>
    </r>
    <r>
      <rPr>
        <sz val="10"/>
        <rFont val="Arial"/>
        <family val="2"/>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</si>
  <si>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t>Kontrole</t>
  </si>
  <si>
    <t>Ovaj Excel dokument sadrži 8 radnih listova i to su:</t>
  </si>
  <si>
    <r>
      <t xml:space="preserve">Dodatak: </t>
    </r>
    <r>
      <rPr>
        <sz val="10"/>
        <rFont val="Arial"/>
        <family val="2"/>
        <charset val="238"/>
      </rPr>
      <t>U slučaju da imate problema, pitanja vezanih uz obrazac, ili da utvrdite neke nedostatke i nelogičnosti u obrascu, slobodno se obratite na 01/6127-087 (Željko Strunjak) ili na mail: zeljko.strunjak@fina.hr</t>
    </r>
  </si>
  <si>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</si>
  <si>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</si>
  <si>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</si>
  <si>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</si>
  <si>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r>
      <t xml:space="preserve">Podatak pod </t>
    </r>
    <r>
      <rPr>
        <b/>
        <sz val="10"/>
        <rFont val="Arial"/>
        <family val="2"/>
        <charset val="238"/>
      </rPr>
      <t>Tekuće razdoblje</t>
    </r>
    <r>
      <rPr>
        <sz val="10"/>
        <rFont val="Arial"/>
        <charset val="238"/>
      </rPr>
      <t xml:space="preserve"> u zaglavlju obrasca odnosi se na stanje zadnjeg dana promatranog tromjesečja.</t>
    </r>
  </si>
  <si>
    <r>
      <t>Podatak pod</t>
    </r>
    <r>
      <rPr>
        <b/>
        <sz val="10"/>
        <rFont val="Arial"/>
        <family val="2"/>
        <charset val="238"/>
      </rPr>
      <t xml:space="preserve"> Povećanje / smanjenje</t>
    </r>
    <r>
      <rPr>
        <sz val="10"/>
        <rFont val="Arial"/>
        <charset val="238"/>
      </rPr>
      <t xml:space="preserve"> u zaglavlju obrasca odnosi se na svako povećanje ili na smanjenje vrijednosti kapitala i rezervi. Smanjenja se upisuju s negativnim predznakom.</t>
    </r>
  </si>
  <si>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</si>
  <si>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</si>
  <si>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</si>
  <si>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</si>
  <si>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</si>
  <si>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</si>
  <si>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</si>
  <si>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</si>
  <si>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</si>
  <si>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</si>
  <si>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</si>
  <si>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</si>
  <si>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</si>
  <si>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</si>
  <si>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</si>
  <si>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</si>
  <si>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</si>
  <si>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</si>
  <si>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</si>
  <si>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</si>
  <si>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</si>
  <si>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</si>
  <si>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</si>
  <si>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</si>
  <si>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</si>
  <si>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</si>
  <si>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</si>
  <si>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</si>
  <si>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</si>
  <si>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</si>
  <si>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</si>
  <si>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</si>
  <si>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</si>
  <si>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</si>
  <si>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</si>
  <si>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</si>
  <si>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</si>
  <si>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</si>
  <si>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</si>
  <si>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</si>
  <si>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</si>
  <si>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</si>
  <si>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</si>
  <si>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</si>
  <si>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</si>
  <si>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</si>
  <si>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</si>
  <si>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</si>
  <si>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</si>
  <si>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</si>
  <si>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</si>
  <si>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</si>
  <si>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</si>
  <si>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</si>
  <si>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</si>
  <si>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</si>
  <si>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</si>
  <si>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</si>
  <si>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</si>
  <si>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</si>
  <si>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</si>
  <si>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</si>
  <si>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</si>
  <si>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</si>
  <si>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</si>
  <si>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</si>
  <si>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</si>
  <si>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</si>
  <si>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</si>
  <si>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</si>
  <si>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</si>
  <si>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</si>
  <si>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</si>
  <si>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</si>
  <si>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</si>
  <si>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</si>
  <si>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</si>
  <si>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</si>
  <si>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</si>
  <si>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</si>
  <si>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</si>
  <si>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</si>
  <si>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</si>
  <si>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</si>
  <si>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</si>
  <si>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</si>
  <si>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</si>
  <si>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</si>
  <si>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</si>
  <si>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Koprivnici</t>
  </si>
  <si>
    <t>Mirjana Kadija</t>
  </si>
  <si>
    <t>Hrvoje Klauček</t>
  </si>
  <si>
    <t>048/651200</t>
  </si>
  <si>
    <t>048/651106</t>
  </si>
  <si>
    <t>Revalorizacijske rezerve (AOP 096+097+098)</t>
  </si>
  <si>
    <t>Sveukupno kapital i rezerve  
(AOP 088+089+090+091+092+093+094+095+099+100+101)</t>
  </si>
  <si>
    <t>VP</t>
  </si>
  <si>
    <t>VP101</t>
  </si>
  <si>
    <t>UPUTE O POPUNJAVANJU OBRASCA TFI-POD</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</si>
  <si>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</si>
  <si>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</si>
  <si>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</si>
  <si>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</si>
  <si>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</si>
  <si>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</si>
  <si>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</si>
  <si>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r>
      <t xml:space="preserve">Podatak pod </t>
    </r>
    <r>
      <rPr>
        <b/>
        <sz val="10"/>
        <rFont val="Arial"/>
        <family val="2"/>
        <charset val="238"/>
      </rPr>
      <t>Podjela dionica</t>
    </r>
    <r>
      <rPr>
        <sz val="10"/>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</si>
  <si>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rFont val="Arial"/>
        <family val="2"/>
        <charset val="238"/>
      </rPr>
      <t>Rezultati poslovanja</t>
    </r>
    <r>
      <rPr>
        <sz val="10"/>
        <rFont val="Arial"/>
        <charset val="238"/>
      </rPr>
      <t xml:space="preserve"> obuhvaća komentar uprave o financijskom i poslovnom rezultatu u promatranom tromjesečju i kumulativnom razdoblju u usporedbi s istim razdobljem prethodne godine.</t>
    </r>
  </si>
  <si>
    <r>
      <t xml:space="preserve">Podatak pod </t>
    </r>
    <r>
      <rPr>
        <b/>
        <sz val="10"/>
        <rFont val="Arial"/>
        <family val="2"/>
        <charset val="238"/>
      </rPr>
      <t>Operativni i ostali troškovi</t>
    </r>
    <r>
      <rPr>
        <sz val="10"/>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</si>
  <si>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rFont val="Arial"/>
        <family val="2"/>
        <charset val="238"/>
      </rPr>
      <t>Promjene računovodstvenih politika</t>
    </r>
    <r>
      <rPr>
        <sz val="10"/>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</si>
  <si>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rFont val="Arial"/>
        <family val="2"/>
        <charset val="238"/>
      </rPr>
      <t>Ostale napomene</t>
    </r>
    <r>
      <rPr>
        <sz val="10"/>
        <rFont val="Arial"/>
        <charset val="238"/>
      </rPr>
      <t xml:space="preserve"> obuhvaća komentar uprave o ostalim značajnijim događajima koji nisu komentirani u prethodnim pozicijama.</t>
    </r>
  </si>
  <si>
    <r>
      <t xml:space="preserve">Podatak pod </t>
    </r>
    <r>
      <rPr>
        <b/>
        <sz val="10"/>
        <rFont val="Arial"/>
        <family val="2"/>
        <charset val="238"/>
      </rPr>
      <t>Tržišna kapitalizacija</t>
    </r>
    <r>
      <rPr>
        <sz val="10"/>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</si>
  <si>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rFont val="Arial"/>
        <family val="2"/>
        <charset val="238"/>
      </rPr>
      <t>Zadnji datum tekućeg razdoblja</t>
    </r>
    <r>
      <rPr>
        <sz val="10"/>
        <rFont val="Arial"/>
        <charset val="238"/>
      </rPr>
      <t xml:space="preserve"> u zaglavlju obrasca odnosi se na stanja na zadnji datum promatranog tromjesečja.</t>
    </r>
  </si>
  <si>
    <t>Referentna stranica</t>
  </si>
  <si>
    <t>Kontrolni broj:</t>
  </si>
  <si>
    <t>Izvješće je konsolidirano:</t>
  </si>
  <si>
    <t>Matični broj kod Državnog zavoda za statistiku (MB):</t>
  </si>
  <si>
    <t>Razdoblje obrade:</t>
  </si>
  <si>
    <t>Matični broj subjekta upisa u sudski registar (MBS):</t>
  </si>
  <si>
    <t>Tvrtka:</t>
  </si>
  <si>
    <t>Adresa:</t>
  </si>
  <si>
    <t>Ver: 1.0.5.</t>
  </si>
  <si>
    <t>105</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</si>
  <si>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</si>
  <si>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</si>
  <si>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</si>
  <si>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</si>
  <si>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</si>
  <si>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</si>
  <si>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</si>
  <si>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</si>
  <si>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</si>
  <si>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</si>
  <si>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</si>
  <si>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</si>
  <si>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</si>
  <si>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</si>
  <si>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</si>
  <si>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</si>
  <si>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</si>
  <si>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</si>
  <si>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</si>
  <si>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</si>
  <si>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</si>
  <si>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</si>
  <si>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</si>
  <si>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</si>
  <si>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</si>
  <si>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</si>
  <si>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</si>
  <si>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</si>
  <si>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</si>
  <si>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</si>
  <si>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</si>
  <si>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</si>
  <si>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</si>
  <si>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</si>
  <si>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</si>
  <si>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</si>
  <si>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</si>
  <si>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</si>
  <si>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</si>
  <si>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</si>
  <si>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</si>
  <si>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</si>
  <si>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</si>
  <si>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</si>
  <si>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</si>
  <si>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</si>
  <si>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</si>
  <si>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</si>
  <si>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</si>
  <si>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</si>
  <si>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</si>
  <si>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t>VARAŽDIN</t>
  </si>
  <si>
    <t>VIII VRBNIK 26</t>
  </si>
  <si>
    <t>RUDOLFA HORVATA 54</t>
  </si>
  <si>
    <t>SOMUNI 10</t>
  </si>
  <si>
    <t>ŽELJKA SELINGERA 6</t>
  </si>
  <si>
    <t>STONSKA 13</t>
  </si>
  <si>
    <t>M. KRLEŽE 1/A</t>
  </si>
  <si>
    <t>FRATERŠČICA 81/1</t>
  </si>
  <si>
    <t>PETRINJSKA 28/A</t>
  </si>
  <si>
    <t>NAZOROVA 18</t>
  </si>
  <si>
    <t>IVANA KUKULJEVIĆA 3</t>
  </si>
  <si>
    <t>DONJI BANOVEC 10</t>
  </si>
  <si>
    <t xml:space="preserve">HRVATSKI FOND ZA PRIVATIZACIJU  </t>
  </si>
  <si>
    <t>HZMO</t>
  </si>
  <si>
    <t>PBZ D.D./KAPITALNI FOND D.D./ZATVORENI FOND</t>
  </si>
  <si>
    <t>HVB ST BANKA D.D./ZBIRNI RN ZA BANK AUSTRIA CREDITANSTALG</t>
  </si>
  <si>
    <t>FRANCK D.D.</t>
  </si>
  <si>
    <t>HRVATSKI FOND ZA PRIVATIZACIJU/HZMO</t>
  </si>
  <si>
    <t>PBZ D.D.</t>
  </si>
  <si>
    <t>PBZ D.D./NLB/HANSABANK CLIENT ACCOUNT</t>
  </si>
  <si>
    <t>HVB ST BANKA D.D./RAIFFEISEN MIROV.DRUŠTVO-OBV. MIR. FOND</t>
  </si>
  <si>
    <t>HVB ST BANKA D.D./ZBIRNI RN SKANIDINAVSKA ENSKILDA BANKEN</t>
  </si>
  <si>
    <t>IVANA LUČIĆA 6, ZAGREB</t>
  </si>
  <si>
    <t>A. MIHANOVIĆA 3, ZAGREB</t>
  </si>
  <si>
    <t>KRALJA DRŽISLAVA 5, ZAGREB</t>
  </si>
  <si>
    <t>R. BOŠKOVIĆA 16, SPLIT</t>
  </si>
  <si>
    <t>VODOVODNA 20, ZAGREB</t>
  </si>
  <si>
    <t>RAČKOGA 6, ZAGREB</t>
  </si>
  <si>
    <t>03454088</t>
  </si>
  <si>
    <t>010006549</t>
  </si>
  <si>
    <t>A</t>
  </si>
  <si>
    <t>HRPODRRA0004</t>
  </si>
  <si>
    <t>3805140</t>
  </si>
  <si>
    <t>0991279</t>
  </si>
  <si>
    <t>1130153</t>
  </si>
  <si>
    <t>5981449907</t>
  </si>
  <si>
    <t>3042510487</t>
  </si>
  <si>
    <t>BELUPO D.D.</t>
  </si>
  <si>
    <t>DANICA D.O.O</t>
  </si>
  <si>
    <t>PONI TRGOVINA D.O.O</t>
  </si>
  <si>
    <t>PODRAVKA POLSKA SP. Z O.O.</t>
  </si>
  <si>
    <t>LAGRIS A.S.</t>
  </si>
  <si>
    <t>KOSTRZYN</t>
  </si>
  <si>
    <t>LHOTA U LUHAČOVIC</t>
  </si>
  <si>
    <t>JOSIPA VARGOVIĆA 4</t>
  </si>
  <si>
    <t>ĐELEKOVEČKA CESTA 7/A</t>
  </si>
  <si>
    <t>JOSIPA VARGOVIĆA 2</t>
  </si>
  <si>
    <t>DOLNI LHOTA U 39, ČEŠKA</t>
  </si>
  <si>
    <t>PRICEWATERHOUSECOOPERS</t>
  </si>
  <si>
    <t>ALEXANDERA VON HUMBOLDTA</t>
  </si>
  <si>
    <t>ZAGREBAČKA BURZA D.D.</t>
  </si>
  <si>
    <t>I. KOTACIJA</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</si>
  <si>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</si>
  <si>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</si>
  <si>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</si>
  <si>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</si>
  <si>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</si>
  <si>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</si>
  <si>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</si>
  <si>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</si>
  <si>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</si>
  <si>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</si>
  <si>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</si>
  <si>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</si>
  <si>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</si>
  <si>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</si>
  <si>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</si>
  <si>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</si>
  <si>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</si>
  <si>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</si>
  <si>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</si>
  <si>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</si>
  <si>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</si>
  <si>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</si>
  <si>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</si>
  <si>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</si>
  <si>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</si>
  <si>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</si>
  <si>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</si>
  <si>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</si>
  <si>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</si>
  <si>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</si>
  <si>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</si>
  <si>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</si>
  <si>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</si>
  <si>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</si>
  <si>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</si>
  <si>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</si>
  <si>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</si>
  <si>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</si>
  <si>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</si>
  <si>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</si>
  <si>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</si>
  <si>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</si>
  <si>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</si>
  <si>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</si>
  <si>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</si>
  <si>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</si>
  <si>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</si>
  <si>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</si>
  <si>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</si>
  <si>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</si>
  <si>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</si>
  <si>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</si>
  <si>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</si>
  <si>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</si>
  <si>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</si>
  <si>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</si>
  <si>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</si>
  <si>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</si>
  <si>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</si>
  <si>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</si>
  <si>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</si>
  <si>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</si>
  <si>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</si>
  <si>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</si>
  <si>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</si>
  <si>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</si>
  <si>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</si>
  <si>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</si>
  <si>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</si>
  <si>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</si>
  <si>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</si>
  <si>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</si>
  <si>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</si>
  <si>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</si>
  <si>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</si>
  <si>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</si>
  <si>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</si>
  <si>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</si>
  <si>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</si>
  <si>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</si>
  <si>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</si>
  <si>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</si>
  <si>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</si>
  <si>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</si>
  <si>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</si>
  <si>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</si>
  <si>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</si>
  <si>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</si>
  <si>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</si>
  <si>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</si>
  <si>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</si>
  <si>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</si>
  <si>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</si>
  <si>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</si>
  <si>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</si>
  <si>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</si>
  <si>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</si>
  <si>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</si>
  <si>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</si>
  <si>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</si>
  <si>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</si>
  <si>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</si>
  <si>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</si>
  <si>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</si>
  <si>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</si>
  <si>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</si>
  <si>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</si>
  <si>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</si>
  <si>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</si>
  <si>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</si>
  <si>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</si>
  <si>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</si>
  <si>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VIDOVČICA 10</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</si>
  <si>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</si>
  <si>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</si>
  <si>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</si>
  <si>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</si>
  <si>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</si>
  <si>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</si>
  <si>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</si>
  <si>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</si>
  <si>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</si>
  <si>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</si>
  <si>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</si>
  <si>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</si>
  <si>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</si>
  <si>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</si>
  <si>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</si>
  <si>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</si>
  <si>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</si>
  <si>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</si>
  <si>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</si>
  <si>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</si>
  <si>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</si>
  <si>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</si>
  <si>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</si>
  <si>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</si>
  <si>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</si>
  <si>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</si>
  <si>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</si>
  <si>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</si>
  <si>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</si>
  <si>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</si>
  <si>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</si>
  <si>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</si>
  <si>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</si>
  <si>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</si>
  <si>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</si>
  <si>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</si>
  <si>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</si>
  <si>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</si>
  <si>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</si>
  <si>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</si>
  <si>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</si>
  <si>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</si>
  <si>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</si>
  <si>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</si>
  <si>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</si>
  <si>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</si>
  <si>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</si>
  <si>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</si>
  <si>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</si>
  <si>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</si>
  <si>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</si>
  <si>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</si>
  <si>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</si>
  <si>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</si>
  <si>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</si>
  <si>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</si>
  <si>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</si>
  <si>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</si>
  <si>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</si>
  <si>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</si>
  <si>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</si>
  <si>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</si>
  <si>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</si>
  <si>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</si>
  <si>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</si>
  <si>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</si>
  <si>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</si>
  <si>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</si>
  <si>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</si>
  <si>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</si>
  <si>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r>
      <t xml:space="preserve">Podatak pod </t>
    </r>
    <r>
      <rPr>
        <b/>
        <sz val="10"/>
        <rFont val="Arial"/>
        <family val="2"/>
        <charset val="238"/>
      </rPr>
      <t>Zarada po dionici</t>
    </r>
    <r>
      <rPr>
        <sz val="10"/>
        <rFont val="Arial"/>
        <charset val="238"/>
      </rPr>
      <t xml:space="preserve"> utvrđuje se dijeljenjem neto dobiti ili gubitka tromjesečja, nakon što se oduzmu dividende na povlaštene dionice, s ponderiranim prosječnim brojem redovnih dionica tijekom promatranog tromjesečja. </t>
    </r>
    <r>
      <rPr>
        <b/>
        <sz val="10"/>
        <rFont val="Arial"/>
        <family val="2"/>
        <charset val="238"/>
      </rPr>
      <t>Porez na dobit</t>
    </r>
    <r>
      <rPr>
        <sz val="10"/>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</si>
  <si>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</si>
  <si>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r>
      <t xml:space="preserve">Podatak pod </t>
    </r>
    <r>
      <rPr>
        <b/>
        <sz val="10"/>
        <rFont val="Arial"/>
        <family val="2"/>
        <charset val="238"/>
      </rPr>
      <t xml:space="preserve">Neizvjesnosti </t>
    </r>
    <r>
      <rPr>
        <sz val="10"/>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</si>
  <si>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rFont val="Arial"/>
        <family val="2"/>
        <charset val="238"/>
      </rPr>
      <t>Prihodi po djelatnostima</t>
    </r>
    <r>
      <rPr>
        <sz val="10"/>
        <rFont val="Arial"/>
        <charset val="238"/>
      </rPr>
      <t xml:space="preserve"> obuhvaća analizu planiranih i ostvarenih prihoda po skupinama komitenata i po vrsti posla dioničkog društva za promatrano tromjesečje, uz navođenje razloga za eventualna odstupanja.</t>
    </r>
  </si>
  <si>
    <t>UPR11_MJESTO</t>
  </si>
  <si>
    <t>UPR11_ADRESA</t>
  </si>
  <si>
    <t>UPR11_IME</t>
  </si>
  <si>
    <t>NADZ00_DATUM</t>
  </si>
  <si>
    <t>NADZ00_MJESTO</t>
  </si>
  <si>
    <t>NADZ00_ADRESA</t>
  </si>
  <si>
    <t>NADZ01_IME</t>
  </si>
  <si>
    <t>NADZ01_DATUM</t>
  </si>
  <si>
    <t>NADZ01_MJESTO</t>
  </si>
  <si>
    <t>NADZ01_ADRESA</t>
  </si>
  <si>
    <t>NADZ02_IME</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</si>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</sst>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3"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u/>
      <sz val="10"/>
      <name val="Arial"/>
      <family val="2"/>
      <charset val="238"/>
    </font>
    <font>
      <b/>
      <sz val="12"/>
      <color indexed="10"/>
      <name val="Arial"/>
      <family val="2"/>
      <charset val="238"/>
    </font>
    <font>
      <u/>
      <sz val="10"/>
      <color indexed="12"/>
      <name val="Arial"/>
      <charset val="238"/>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2" fillId="0" borderId="0" applyNumberFormat="0" applyFill="0" applyBorder="0" applyAlignment="0" applyProtection="0">
      <alignment vertical="top"/>
      <protection locked="0"/>
    </xf>
    <xf numFmtId="0" fontId="1" fillId="0" borderId="0"/>
  </cellStyleXfs>
  <cellXfs count="420">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center" wrapText="1"/>
    </xf>
    <xf numFmtId="0" fontId="6" fillId="0" borderId="0" xfId="0" applyFont="1" applyAlignment="1">
      <alignment vertical="center" wrapText="1"/>
    </xf>
    <xf numFmtId="0" fontId="2" fillId="0" borderId="3" xfId="0" applyFont="1" applyBorder="1" applyAlignment="1">
      <alignment horizontal="center" vertical="center"/>
    </xf>
    <xf numFmtId="0" fontId="0" fillId="0" borderId="0" xfId="0" applyAlignment="1">
      <alignment vertical="top"/>
    </xf>
    <xf numFmtId="0" fontId="6" fillId="0" borderId="0" xfId="0" applyFont="1"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1"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20" fillId="0" borderId="0" xfId="0" applyFont="1"/>
    <xf numFmtId="0" fontId="0" fillId="0" borderId="0" xfId="0" applyAlignment="1">
      <alignment horizontal="left" vertical="top" wrapText="1"/>
    </xf>
    <xf numFmtId="0" fontId="6" fillId="0" borderId="0" xfId="0" applyFont="1" applyAlignment="1">
      <alignment horizontal="left" vertical="top" wrapText="1"/>
    </xf>
    <xf numFmtId="0" fontId="0" fillId="0" borderId="0" xfId="0" applyAlignment="1">
      <alignment vertical="top" wrapText="1"/>
    </xf>
    <xf numFmtId="0" fontId="14" fillId="0" borderId="0" xfId="0" applyFont="1" applyAlignment="1">
      <alignment horizontal="left" vertical="top"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6" fillId="0" borderId="0" xfId="0" applyNumberFormat="1" applyFont="1" applyAlignment="1" applyProtection="1">
      <alignment horizontal="right" vertical="center" shrinkToFit="1"/>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9" fillId="0" borderId="0"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0" fillId="0" borderId="0" xfId="0" applyAlignment="1">
      <alignment horizontal="right" vertical="center" shrinkToFit="1"/>
    </xf>
    <xf numFmtId="3" fontId="9" fillId="0" borderId="0" xfId="0" applyNumberFormat="1" applyFont="1" applyAlignment="1" applyProtection="1">
      <alignment horizontal="left" vertical="center"/>
    </xf>
    <xf numFmtId="0" fontId="9" fillId="0" borderId="0" xfId="0" applyNumberFormat="1" applyFont="1" applyBorder="1" applyAlignment="1">
      <alignment vertical="top"/>
    </xf>
    <xf numFmtId="0" fontId="17" fillId="0" borderId="0" xfId="0" applyNumberFormat="1" applyFont="1" applyAlignment="1" applyProtection="1">
      <alignment horizontal="center" vertical="center" wrapText="1"/>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3" fillId="2" borderId="23" xfId="0" applyNumberFormat="1" applyFont="1" applyFill="1" applyBorder="1" applyAlignment="1" applyProtection="1">
      <alignment vertical="center"/>
      <protection locked="0"/>
    </xf>
    <xf numFmtId="0" fontId="3" fillId="2" borderId="24"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9"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49" fontId="9" fillId="0" borderId="0" xfId="0" applyNumberFormat="1" applyFont="1" applyFill="1" applyBorder="1" applyAlignment="1" applyProtection="1">
      <alignment horizontal="left" vertical="center" wrapText="1"/>
    </xf>
    <xf numFmtId="0" fontId="6" fillId="0" borderId="0" xfId="0" applyNumberFormat="1" applyFont="1" applyAlignment="1" applyProtection="1">
      <alignment horizontal="center" vertical="center"/>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right" vertical="center"/>
    </xf>
    <xf numFmtId="0" fontId="0" fillId="0" borderId="0" xfId="0" applyAlignment="1" applyProtection="1">
      <alignmen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6" fillId="0" borderId="12" xfId="0" applyFont="1" applyBorder="1" applyAlignment="1" applyProtection="1">
      <alignment horizontal="center" vertical="center"/>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0" fontId="6" fillId="0" borderId="0" xfId="0" applyFont="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49" fontId="32"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0" fontId="2" fillId="0" borderId="0" xfId="0" applyFont="1"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0" fillId="0" borderId="12" xfId="0" applyBorder="1" applyAlignment="1" applyProtection="1">
      <alignment vertical="center"/>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0" fontId="0" fillId="0" borderId="22" xfId="0" applyBorder="1" applyAlignment="1" applyProtection="1">
      <alignment vertical="center"/>
    </xf>
    <xf numFmtId="0" fontId="0" fillId="0" borderId="17" xfId="0" applyBorder="1" applyAlignment="1" applyProtection="1">
      <alignment vertical="center"/>
    </xf>
    <xf numFmtId="0" fontId="0" fillId="0" borderId="0" xfId="0" applyAlignment="1" applyProtection="1">
      <alignment horizontal="center" vertical="center"/>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14" fillId="3" borderId="1" xfId="2" applyFont="1" applyFill="1" applyBorder="1" applyAlignment="1">
      <alignment vertical="center" wrapText="1"/>
    </xf>
    <xf numFmtId="0" fontId="0" fillId="0" borderId="20" xfId="0" applyBorder="1" applyAlignment="1">
      <alignment vertical="center" wrapText="1"/>
    </xf>
    <xf numFmtId="0" fontId="0" fillId="0" borderId="2" xfId="0" applyBorder="1" applyAlignment="1">
      <alignment vertical="center" wrapText="1"/>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0" fontId="20" fillId="0" borderId="20" xfId="0" applyFont="1" applyBorder="1" applyAlignment="1">
      <alignment horizontal="right" vertical="center"/>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6" fillId="4" borderId="19" xfId="2" applyNumberFormat="1" applyFont="1" applyFill="1" applyBorder="1" applyAlignment="1" applyProtection="1">
      <alignment horizontal="right" vertical="center"/>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3" fontId="14" fillId="2" borderId="27" xfId="2" applyNumberFormat="1" applyFont="1" applyFill="1" applyBorder="1" applyAlignment="1" applyProtection="1">
      <alignment horizontal="right" vertical="center"/>
      <protection locked="0"/>
    </xf>
    <xf numFmtId="3" fontId="14" fillId="2" borderId="19" xfId="0" applyNumberFormat="1" applyFont="1" applyFill="1" applyBorder="1" applyAlignment="1" applyProtection="1">
      <alignment horizontal="right" vertical="center"/>
      <protection locked="0"/>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3" fontId="6" fillId="2" borderId="19"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0" fontId="9" fillId="3" borderId="2" xfId="2" applyFont="1" applyFill="1" applyBorder="1" applyAlignment="1">
      <alignment horizontal="left" vertical="center"/>
    </xf>
    <xf numFmtId="3" fontId="14" fillId="2" borderId="18" xfId="2"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14" fillId="3" borderId="20" xfId="2" applyFont="1" applyFill="1" applyBorder="1" applyAlignment="1">
      <alignment vertical="center" wrapText="1"/>
    </xf>
    <xf numFmtId="0" fontId="14" fillId="3" borderId="2"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irjana.kadija@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sqref="A1:H1"/>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
      <c r="A1" s="230" t="s">
        <v>386</v>
      </c>
      <c r="B1" s="231"/>
      <c r="C1" s="231"/>
      <c r="D1" s="231"/>
      <c r="E1" s="231"/>
      <c r="F1" s="231"/>
      <c r="G1" s="231"/>
      <c r="H1" s="232"/>
    </row>
    <row r="2" spans="1:8" x14ac:dyDescent="0.2">
      <c r="H2" s="225" t="s">
        <v>547</v>
      </c>
    </row>
    <row r="3" spans="1:8" ht="15" customHeight="1" x14ac:dyDescent="0.2">
      <c r="A3" s="187" t="s">
        <v>418</v>
      </c>
    </row>
    <row r="4" spans="1:8" s="187" customFormat="1" ht="19.5" customHeight="1" x14ac:dyDescent="0.2">
      <c r="B4" s="188" t="s">
        <v>387</v>
      </c>
      <c r="C4" s="228" t="s">
        <v>388</v>
      </c>
      <c r="D4" s="228"/>
      <c r="E4" s="228"/>
      <c r="F4" s="228"/>
      <c r="G4" s="228"/>
      <c r="H4" s="228"/>
    </row>
    <row r="5" spans="1:8" s="187" customFormat="1" ht="42" customHeight="1" x14ac:dyDescent="0.2">
      <c r="B5" s="188" t="s">
        <v>389</v>
      </c>
      <c r="C5" s="228" t="s">
        <v>358</v>
      </c>
      <c r="D5" s="228"/>
      <c r="E5" s="228"/>
      <c r="F5" s="228"/>
      <c r="G5" s="228"/>
      <c r="H5" s="228"/>
    </row>
    <row r="6" spans="1:8" s="187" customFormat="1" ht="18.75" customHeight="1" x14ac:dyDescent="0.2">
      <c r="B6" s="188" t="s">
        <v>390</v>
      </c>
      <c r="C6" s="228" t="s">
        <v>359</v>
      </c>
      <c r="D6" s="228"/>
      <c r="E6" s="228"/>
      <c r="F6" s="228"/>
      <c r="G6" s="228"/>
      <c r="H6" s="228"/>
    </row>
    <row r="7" spans="1:8" s="187" customFormat="1" ht="18.75" customHeight="1" x14ac:dyDescent="0.2">
      <c r="B7" s="188" t="s">
        <v>391</v>
      </c>
      <c r="C7" s="228" t="s">
        <v>360</v>
      </c>
      <c r="D7" s="228"/>
      <c r="E7" s="228"/>
      <c r="F7" s="228"/>
      <c r="G7" s="228"/>
      <c r="H7" s="228"/>
    </row>
    <row r="8" spans="1:8" s="187" customFormat="1" ht="18.75" customHeight="1" x14ac:dyDescent="0.2">
      <c r="B8" s="188" t="s">
        <v>392</v>
      </c>
      <c r="C8" s="228" t="s">
        <v>361</v>
      </c>
      <c r="D8" s="228"/>
      <c r="E8" s="228"/>
      <c r="F8" s="228"/>
      <c r="G8" s="228"/>
      <c r="H8" s="228"/>
    </row>
    <row r="9" spans="1:8" s="187" customFormat="1" ht="18.75" customHeight="1" x14ac:dyDescent="0.2">
      <c r="B9" s="188" t="s">
        <v>417</v>
      </c>
      <c r="C9" s="228" t="s">
        <v>362</v>
      </c>
      <c r="D9" s="228"/>
      <c r="E9" s="228"/>
      <c r="F9" s="228"/>
      <c r="G9" s="228"/>
      <c r="H9" s="228"/>
    </row>
    <row r="10" spans="1:8" s="187" customFormat="1" ht="18.75" customHeight="1" x14ac:dyDescent="0.2">
      <c r="B10" s="188" t="s">
        <v>393</v>
      </c>
      <c r="C10" s="228" t="s">
        <v>363</v>
      </c>
      <c r="D10" s="228"/>
      <c r="E10" s="228"/>
      <c r="F10" s="228"/>
      <c r="G10" s="228"/>
      <c r="H10" s="228"/>
    </row>
    <row r="11" spans="1:8" s="187" customFormat="1" ht="31.5" customHeight="1" x14ac:dyDescent="0.2">
      <c r="B11" s="188" t="s">
        <v>394</v>
      </c>
      <c r="C11" s="228" t="s">
        <v>364</v>
      </c>
      <c r="D11" s="228"/>
      <c r="E11" s="228"/>
      <c r="F11" s="228"/>
      <c r="G11" s="228"/>
      <c r="H11" s="228"/>
    </row>
    <row r="12" spans="1:8" s="187" customFormat="1" ht="57.75" customHeight="1" x14ac:dyDescent="0.2">
      <c r="A12" s="226" t="s">
        <v>279</v>
      </c>
      <c r="B12" s="226"/>
      <c r="C12" s="226"/>
      <c r="D12" s="226"/>
      <c r="E12" s="226"/>
      <c r="F12" s="226"/>
      <c r="G12" s="226"/>
      <c r="H12" s="226"/>
    </row>
    <row r="13" spans="1:8" s="187" customFormat="1" ht="96" customHeight="1" x14ac:dyDescent="0.2">
      <c r="A13" s="226" t="s">
        <v>210</v>
      </c>
      <c r="B13" s="226"/>
      <c r="C13" s="226"/>
      <c r="D13" s="226"/>
      <c r="E13" s="226"/>
      <c r="F13" s="226"/>
      <c r="G13" s="226"/>
      <c r="H13" s="226"/>
    </row>
    <row r="14" spans="1:8" s="187" customFormat="1" ht="38.25" customHeight="1" x14ac:dyDescent="0.2">
      <c r="A14" s="226" t="s">
        <v>395</v>
      </c>
      <c r="B14" s="226"/>
      <c r="C14" s="226"/>
      <c r="D14" s="226"/>
      <c r="E14" s="226"/>
      <c r="F14" s="226"/>
      <c r="G14" s="226"/>
      <c r="H14" s="226"/>
    </row>
    <row r="15" spans="1:8" s="187" customFormat="1" ht="60" customHeight="1" x14ac:dyDescent="0.2">
      <c r="B15" s="226" t="s">
        <v>411</v>
      </c>
      <c r="C15" s="226"/>
      <c r="D15" s="226"/>
      <c r="E15" s="226"/>
      <c r="F15" s="226"/>
      <c r="G15" s="226"/>
      <c r="H15" s="226"/>
    </row>
    <row r="16" spans="1:8" s="187" customFormat="1" ht="66.75" customHeight="1" x14ac:dyDescent="0.2">
      <c r="A16" s="226" t="s">
        <v>280</v>
      </c>
      <c r="B16" s="226"/>
      <c r="C16" s="226"/>
      <c r="D16" s="226"/>
      <c r="E16" s="226"/>
      <c r="F16" s="226"/>
      <c r="G16" s="226"/>
      <c r="H16" s="226"/>
    </row>
    <row r="17" spans="1:8" s="187" customFormat="1" ht="31.5" customHeight="1" x14ac:dyDescent="0.2">
      <c r="A17" s="229" t="s">
        <v>302</v>
      </c>
      <c r="B17" s="226"/>
      <c r="C17" s="226"/>
      <c r="D17" s="226"/>
      <c r="E17" s="226"/>
      <c r="F17" s="226"/>
      <c r="G17" s="226"/>
      <c r="H17" s="226"/>
    </row>
    <row r="18" spans="1:8" s="187" customFormat="1" ht="76.5" customHeight="1" x14ac:dyDescent="0.2">
      <c r="A18" s="229" t="s">
        <v>303</v>
      </c>
      <c r="B18" s="226"/>
      <c r="C18" s="226"/>
      <c r="D18" s="226"/>
      <c r="E18" s="226"/>
      <c r="F18" s="226"/>
      <c r="G18" s="226"/>
      <c r="H18" s="226"/>
    </row>
    <row r="19" spans="1:8" s="187" customFormat="1" ht="34.5" customHeight="1" x14ac:dyDescent="0.2">
      <c r="A19" s="229" t="s">
        <v>413</v>
      </c>
      <c r="B19" s="226"/>
      <c r="C19" s="226"/>
      <c r="D19" s="226"/>
      <c r="E19" s="226"/>
      <c r="F19" s="226"/>
      <c r="G19" s="226"/>
      <c r="H19" s="226"/>
    </row>
    <row r="20" spans="1:8" s="187" customFormat="1" ht="83.25" customHeight="1" x14ac:dyDescent="0.2">
      <c r="A20" s="229" t="s">
        <v>412</v>
      </c>
      <c r="B20" s="226"/>
      <c r="C20" s="226"/>
      <c r="D20" s="226"/>
      <c r="E20" s="226"/>
      <c r="F20" s="226"/>
      <c r="G20" s="226"/>
      <c r="H20" s="226"/>
    </row>
    <row r="21" spans="1:8" s="187" customFormat="1" ht="105" customHeight="1" x14ac:dyDescent="0.2">
      <c r="A21" s="229" t="s">
        <v>414</v>
      </c>
      <c r="B21" s="226"/>
      <c r="C21" s="226"/>
      <c r="D21" s="226"/>
      <c r="E21" s="226"/>
      <c r="F21" s="226"/>
      <c r="G21" s="226"/>
      <c r="H21" s="226"/>
    </row>
    <row r="22" spans="1:8" s="187" customFormat="1" ht="44.25" customHeight="1" x14ac:dyDescent="0.2">
      <c r="A22" s="229" t="s">
        <v>421</v>
      </c>
      <c r="B22" s="226"/>
      <c r="C22" s="226"/>
      <c r="D22" s="226"/>
      <c r="E22" s="226"/>
      <c r="F22" s="226"/>
      <c r="G22" s="226"/>
      <c r="H22" s="226"/>
    </row>
    <row r="23" spans="1:8" s="187" customFormat="1" ht="44.25" customHeight="1" x14ac:dyDescent="0.2">
      <c r="A23" s="226" t="s">
        <v>415</v>
      </c>
      <c r="B23" s="226"/>
      <c r="C23" s="226"/>
      <c r="D23" s="226"/>
      <c r="E23" s="226"/>
      <c r="F23" s="226"/>
      <c r="G23" s="226"/>
      <c r="H23" s="226"/>
    </row>
    <row r="24" spans="1:8" s="187" customFormat="1" ht="30" customHeight="1" x14ac:dyDescent="0.2">
      <c r="A24" s="226" t="s">
        <v>304</v>
      </c>
      <c r="B24" s="226"/>
      <c r="C24" s="226"/>
      <c r="D24" s="226"/>
      <c r="E24" s="226"/>
      <c r="F24" s="226"/>
      <c r="G24" s="226"/>
      <c r="H24" s="226"/>
    </row>
    <row r="25" spans="1:8" s="187" customFormat="1" ht="83.25" customHeight="1" x14ac:dyDescent="0.2">
      <c r="A25" s="226" t="s">
        <v>416</v>
      </c>
      <c r="B25" s="226"/>
      <c r="C25" s="226"/>
      <c r="D25" s="226"/>
      <c r="E25" s="226"/>
      <c r="F25" s="226"/>
      <c r="G25" s="226"/>
      <c r="H25" s="226"/>
    </row>
    <row r="26" spans="1:8" s="187" customFormat="1" ht="35.25" customHeight="1" x14ac:dyDescent="0.2">
      <c r="A26" s="226" t="s">
        <v>317</v>
      </c>
      <c r="B26" s="226"/>
      <c r="C26" s="226"/>
      <c r="D26" s="226"/>
      <c r="E26" s="226"/>
      <c r="F26" s="226"/>
      <c r="G26" s="226"/>
      <c r="H26" s="226"/>
    </row>
    <row r="27" spans="1:8" s="187" customFormat="1" ht="42.95" customHeight="1" x14ac:dyDescent="0.2">
      <c r="A27" s="226" t="s">
        <v>420</v>
      </c>
      <c r="B27" s="226"/>
      <c r="C27" s="226"/>
      <c r="D27" s="226"/>
      <c r="E27" s="226"/>
      <c r="F27" s="226"/>
      <c r="G27" s="226"/>
      <c r="H27" s="226"/>
    </row>
    <row r="28" spans="1:8" s="187" customFormat="1" ht="93.75" customHeight="1" x14ac:dyDescent="0.2">
      <c r="A28" s="227" t="s">
        <v>305</v>
      </c>
      <c r="B28" s="227"/>
      <c r="C28" s="227"/>
      <c r="D28" s="227"/>
      <c r="E28" s="227"/>
      <c r="F28" s="227"/>
      <c r="G28" s="227"/>
      <c r="H28" s="227"/>
    </row>
    <row r="29" spans="1:8" s="187" customFormat="1" ht="50.1" customHeight="1" x14ac:dyDescent="0.2">
      <c r="A29" s="227" t="s">
        <v>419</v>
      </c>
      <c r="B29" s="227"/>
      <c r="C29" s="227"/>
      <c r="D29" s="227"/>
      <c r="E29" s="227"/>
      <c r="F29" s="227"/>
      <c r="G29" s="227"/>
      <c r="H29" s="227"/>
    </row>
    <row r="30" spans="1:8" s="187" customFormat="1" hidden="1" x14ac:dyDescent="0.2"/>
    <row r="31" spans="1:8" s="187" customFormat="1" hidden="1" x14ac:dyDescent="0.2"/>
    <row r="32" spans="1:8" s="187" customFormat="1" hidden="1" x14ac:dyDescent="0.2"/>
    <row r="33" s="187" customFormat="1" hidden="1" x14ac:dyDescent="0.2"/>
    <row r="34" s="187" customFormat="1" hidden="1" x14ac:dyDescent="0.2"/>
    <row r="35" s="187" customFormat="1" hidden="1" x14ac:dyDescent="0.2"/>
    <row r="36" s="187" customFormat="1" hidden="1" x14ac:dyDescent="0.2"/>
    <row r="37" s="187" customFormat="1" hidden="1" x14ac:dyDescent="0.2"/>
    <row r="38" s="187" customFormat="1" hidden="1" x14ac:dyDescent="0.2"/>
    <row r="39" s="187" customFormat="1" hidden="1" x14ac:dyDescent="0.2"/>
    <row r="40" s="187" customFormat="1" hidden="1" x14ac:dyDescent="0.2"/>
    <row r="41" s="187" customFormat="1" hidden="1" x14ac:dyDescent="0.2"/>
    <row r="42" s="187" customFormat="1" hidden="1" x14ac:dyDescent="0.2"/>
    <row r="43" s="187" customFormat="1" hidden="1" x14ac:dyDescent="0.2"/>
    <row r="44" s="187" customFormat="1" hidden="1" x14ac:dyDescent="0.2"/>
    <row r="45" s="187" customFormat="1" hidden="1" x14ac:dyDescent="0.2"/>
    <row r="46" s="187" customFormat="1" hidden="1" x14ac:dyDescent="0.2"/>
    <row r="47" s="187" customFormat="1" hidden="1" x14ac:dyDescent="0.2"/>
    <row r="48" s="187" customFormat="1" hidden="1" x14ac:dyDescent="0.2"/>
    <row r="49" s="187" customFormat="1" hidden="1" x14ac:dyDescent="0.2"/>
    <row r="50" s="187" customFormat="1" hidden="1" x14ac:dyDescent="0.2"/>
    <row r="51" s="187" customFormat="1" hidden="1" x14ac:dyDescent="0.2"/>
    <row r="52" s="187" customFormat="1" hidden="1" x14ac:dyDescent="0.2"/>
    <row r="53" s="187" customFormat="1" hidden="1" x14ac:dyDescent="0.2"/>
  </sheetData>
  <sheetProtection password="C79A" sheet="1" objects="1" scenarios="1"/>
  <mergeCells count="27">
    <mergeCell ref="A29:H29"/>
    <mergeCell ref="A26:H26"/>
    <mergeCell ref="A1:H1"/>
    <mergeCell ref="C4:H4"/>
    <mergeCell ref="C5:H5"/>
    <mergeCell ref="C6:H6"/>
    <mergeCell ref="C7:H7"/>
    <mergeCell ref="C8:H8"/>
    <mergeCell ref="C10:H10"/>
    <mergeCell ref="A13:H13"/>
    <mergeCell ref="C11:H11"/>
    <mergeCell ref="A17:H17"/>
    <mergeCell ref="A18:H18"/>
    <mergeCell ref="A19:H19"/>
    <mergeCell ref="A14:H14"/>
    <mergeCell ref="B15:H15"/>
    <mergeCell ref="A16:H16"/>
    <mergeCell ref="A25:H25"/>
    <mergeCell ref="A28:H28"/>
    <mergeCell ref="C9:H9"/>
    <mergeCell ref="A12:H12"/>
    <mergeCell ref="A27:H27"/>
    <mergeCell ref="A21:H21"/>
    <mergeCell ref="A22:H22"/>
    <mergeCell ref="A23:H23"/>
    <mergeCell ref="A24:H24"/>
    <mergeCell ref="A20:H2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186" t="s">
        <v>524</v>
      </c>
    </row>
    <row r="2" spans="1:1" x14ac:dyDescent="0.2"/>
    <row r="3" spans="1:1" ht="51" x14ac:dyDescent="0.2">
      <c r="A3" s="184" t="s">
        <v>365</v>
      </c>
    </row>
    <row r="4" spans="1:1" ht="3" customHeight="1" x14ac:dyDescent="0.2"/>
    <row r="5" spans="1:1" ht="25.5" x14ac:dyDescent="0.2">
      <c r="A5" s="184" t="s">
        <v>366</v>
      </c>
    </row>
    <row r="6" spans="1:1" ht="3" customHeight="1" x14ac:dyDescent="0.2">
      <c r="A6" s="184"/>
    </row>
    <row r="7" spans="1:1" ht="38.25" x14ac:dyDescent="0.2">
      <c r="A7" s="184" t="s">
        <v>525</v>
      </c>
    </row>
    <row r="8" spans="1:1" ht="3" customHeight="1" x14ac:dyDescent="0.2">
      <c r="A8" s="184"/>
    </row>
    <row r="9" spans="1:1" ht="25.5" x14ac:dyDescent="0.2">
      <c r="A9" s="184" t="s">
        <v>526</v>
      </c>
    </row>
    <row r="10" spans="1:1" ht="20.100000000000001" customHeight="1" x14ac:dyDescent="0.2">
      <c r="A10" s="184"/>
    </row>
    <row r="11" spans="1:1" x14ac:dyDescent="0.2">
      <c r="A11" s="185" t="s">
        <v>527</v>
      </c>
    </row>
    <row r="12" spans="1:1" ht="9.9499999999999993" customHeight="1" x14ac:dyDescent="0.2">
      <c r="A12" s="184"/>
    </row>
    <row r="13" spans="1:1" ht="84.95" customHeight="1" x14ac:dyDescent="0.2">
      <c r="A13" s="184" t="s">
        <v>324</v>
      </c>
    </row>
    <row r="14" spans="1:1" ht="3" customHeight="1" x14ac:dyDescent="0.2">
      <c r="A14" s="184"/>
    </row>
    <row r="15" spans="1:1" x14ac:dyDescent="0.2">
      <c r="A15" s="184" t="s">
        <v>320</v>
      </c>
    </row>
    <row r="16" spans="1:1" ht="3" customHeight="1" x14ac:dyDescent="0.2">
      <c r="A16" s="184"/>
    </row>
    <row r="17" spans="1:1" x14ac:dyDescent="0.2">
      <c r="A17" s="184" t="s">
        <v>348</v>
      </c>
    </row>
    <row r="18" spans="1:1" ht="3" customHeight="1" x14ac:dyDescent="0.2">
      <c r="A18" s="184"/>
    </row>
    <row r="19" spans="1:1" ht="25.5" x14ac:dyDescent="0.2">
      <c r="A19" s="184" t="s">
        <v>349</v>
      </c>
    </row>
    <row r="20" spans="1:1" ht="3" customHeight="1" x14ac:dyDescent="0.2">
      <c r="A20" s="184"/>
    </row>
    <row r="21" spans="1:1" ht="25.5" x14ac:dyDescent="0.2">
      <c r="A21" s="184" t="s">
        <v>350</v>
      </c>
    </row>
    <row r="22" spans="1:1" ht="3" customHeight="1" x14ac:dyDescent="0.2">
      <c r="A22" s="184"/>
    </row>
    <row r="23" spans="1:1" ht="25.5" x14ac:dyDescent="0.2">
      <c r="A23" s="184" t="s">
        <v>351</v>
      </c>
    </row>
    <row r="24" spans="1:1" ht="3" customHeight="1" x14ac:dyDescent="0.2">
      <c r="A24" s="184"/>
    </row>
    <row r="25" spans="1:1" ht="51" x14ac:dyDescent="0.2">
      <c r="A25" s="184" t="s">
        <v>352</v>
      </c>
    </row>
    <row r="26" spans="1:1" ht="3" customHeight="1" x14ac:dyDescent="0.2">
      <c r="A26" s="184"/>
    </row>
    <row r="27" spans="1:1" ht="38.25" x14ac:dyDescent="0.2">
      <c r="A27" s="184" t="s">
        <v>353</v>
      </c>
    </row>
    <row r="28" spans="1:1" ht="3" customHeight="1" x14ac:dyDescent="0.2">
      <c r="A28" s="184"/>
    </row>
    <row r="29" spans="1:1" ht="38.25" x14ac:dyDescent="0.2">
      <c r="A29" s="184" t="s">
        <v>356</v>
      </c>
    </row>
    <row r="30" spans="1:1" ht="3" customHeight="1" x14ac:dyDescent="0.2">
      <c r="A30" s="184"/>
    </row>
    <row r="31" spans="1:1" ht="25.5" x14ac:dyDescent="0.2">
      <c r="A31" s="184" t="s">
        <v>357</v>
      </c>
    </row>
    <row r="32" spans="1:1" ht="3" customHeight="1" x14ac:dyDescent="0.2">
      <c r="A32" s="184"/>
    </row>
    <row r="33" spans="1:1" ht="25.5" x14ac:dyDescent="0.2">
      <c r="A33" s="184" t="s">
        <v>367</v>
      </c>
    </row>
    <row r="34" spans="1:1" ht="3" customHeight="1" x14ac:dyDescent="0.2">
      <c r="A34" s="184"/>
    </row>
    <row r="35" spans="1:1" ht="25.5" x14ac:dyDescent="0.2">
      <c r="A35" s="184" t="s">
        <v>368</v>
      </c>
    </row>
    <row r="36" spans="1:1" ht="3" customHeight="1" x14ac:dyDescent="0.2">
      <c r="A36" s="184"/>
    </row>
    <row r="37" spans="1:1" ht="63.75" x14ac:dyDescent="0.2">
      <c r="A37" s="184" t="s">
        <v>310</v>
      </c>
    </row>
    <row r="38" spans="1:1" ht="3" customHeight="1" x14ac:dyDescent="0.2">
      <c r="A38" s="184"/>
    </row>
    <row r="39" spans="1:1" ht="38.25" x14ac:dyDescent="0.2">
      <c r="A39" s="184" t="s">
        <v>311</v>
      </c>
    </row>
    <row r="40" spans="1:1" ht="3" customHeight="1" x14ac:dyDescent="0.2">
      <c r="A40" s="184"/>
    </row>
    <row r="41" spans="1:1" ht="38.25" x14ac:dyDescent="0.2">
      <c r="A41" s="184" t="s">
        <v>312</v>
      </c>
    </row>
    <row r="42" spans="1:1" ht="3" customHeight="1" x14ac:dyDescent="0.2">
      <c r="A42" s="184"/>
    </row>
    <row r="43" spans="1:1" ht="51" x14ac:dyDescent="0.2">
      <c r="A43" s="184" t="s">
        <v>369</v>
      </c>
    </row>
    <row r="44" spans="1:1" ht="3" customHeight="1" x14ac:dyDescent="0.2">
      <c r="A44" s="184"/>
    </row>
    <row r="45" spans="1:1" ht="108.75" customHeight="1" x14ac:dyDescent="0.2">
      <c r="A45" s="184" t="s">
        <v>835</v>
      </c>
    </row>
    <row r="46" spans="1:1" ht="59.25" customHeight="1" x14ac:dyDescent="0.2">
      <c r="A46" s="184" t="s">
        <v>836</v>
      </c>
    </row>
    <row r="47" spans="1:1" ht="51" x14ac:dyDescent="0.2">
      <c r="A47" s="184" t="s">
        <v>537</v>
      </c>
    </row>
    <row r="48" spans="1:1" ht="3" customHeight="1" x14ac:dyDescent="0.2">
      <c r="A48" s="184"/>
    </row>
    <row r="49" spans="1:1" ht="51" x14ac:dyDescent="0.2">
      <c r="A49" s="184" t="s">
        <v>313</v>
      </c>
    </row>
    <row r="50" spans="1:1" ht="3" customHeight="1" x14ac:dyDescent="0.2">
      <c r="A50" s="184"/>
    </row>
    <row r="51" spans="1:1" ht="38.25" x14ac:dyDescent="0.2">
      <c r="A51" s="184" t="s">
        <v>314</v>
      </c>
    </row>
    <row r="52" spans="1:1" ht="3" customHeight="1" x14ac:dyDescent="0.2">
      <c r="A52" s="184"/>
    </row>
    <row r="53" spans="1:1" ht="38.25" x14ac:dyDescent="0.2">
      <c r="A53" s="184" t="s">
        <v>315</v>
      </c>
    </row>
    <row r="54" spans="1:1" ht="20.100000000000001" customHeight="1" x14ac:dyDescent="0.2">
      <c r="A54" s="184"/>
    </row>
    <row r="55" spans="1:1" x14ac:dyDescent="0.2">
      <c r="A55" s="185" t="s">
        <v>528</v>
      </c>
    </row>
    <row r="56" spans="1:1" ht="9.9499999999999993" customHeight="1" x14ac:dyDescent="0.2">
      <c r="A56" s="184"/>
    </row>
    <row r="57" spans="1:1" ht="25.5" x14ac:dyDescent="0.2">
      <c r="A57" s="184" t="s">
        <v>538</v>
      </c>
    </row>
    <row r="58" spans="1:1" ht="3" customHeight="1" x14ac:dyDescent="0.2">
      <c r="A58" s="184"/>
    </row>
    <row r="59" spans="1:1" ht="38.25" x14ac:dyDescent="0.2">
      <c r="A59" s="184" t="s">
        <v>321</v>
      </c>
    </row>
    <row r="60" spans="1:1" ht="3" customHeight="1" x14ac:dyDescent="0.2">
      <c r="A60" s="184"/>
    </row>
    <row r="61" spans="1:1" ht="51" x14ac:dyDescent="0.2">
      <c r="A61" s="184" t="s">
        <v>322</v>
      </c>
    </row>
    <row r="62" spans="1:1" ht="20.100000000000001" customHeight="1" x14ac:dyDescent="0.2">
      <c r="A62" s="184"/>
    </row>
    <row r="63" spans="1:1" x14ac:dyDescent="0.2">
      <c r="A63" s="185" t="s">
        <v>529</v>
      </c>
    </row>
    <row r="64" spans="1:1" ht="9.9499999999999993" customHeight="1" x14ac:dyDescent="0.2">
      <c r="A64" s="184"/>
    </row>
    <row r="65" spans="1:1" ht="25.5" x14ac:dyDescent="0.2">
      <c r="A65" s="184" t="s">
        <v>370</v>
      </c>
    </row>
    <row r="66" spans="1:1" ht="3" customHeight="1" x14ac:dyDescent="0.2">
      <c r="A66" s="184"/>
    </row>
    <row r="67" spans="1:1" ht="25.5" x14ac:dyDescent="0.2">
      <c r="A67" s="184" t="s">
        <v>371</v>
      </c>
    </row>
    <row r="68" spans="1:1" ht="3" customHeight="1" x14ac:dyDescent="0.2">
      <c r="A68" s="184"/>
    </row>
    <row r="69" spans="1:1" ht="25.5" x14ac:dyDescent="0.2">
      <c r="A69" s="184" t="s">
        <v>325</v>
      </c>
    </row>
    <row r="70" spans="1:1" ht="3" customHeight="1" x14ac:dyDescent="0.2">
      <c r="A70" s="184"/>
    </row>
    <row r="71" spans="1:1" ht="51" x14ac:dyDescent="0.2">
      <c r="A71" s="184" t="s">
        <v>326</v>
      </c>
    </row>
    <row r="72" spans="1:1" ht="20.100000000000001" customHeight="1" x14ac:dyDescent="0.2">
      <c r="A72" s="184"/>
    </row>
    <row r="73" spans="1:1" x14ac:dyDescent="0.2">
      <c r="A73" s="185" t="s">
        <v>530</v>
      </c>
    </row>
    <row r="74" spans="1:1" ht="9.9499999999999993" customHeight="1" x14ac:dyDescent="0.2">
      <c r="A74" s="184"/>
    </row>
    <row r="75" spans="1:1" ht="25.5" x14ac:dyDescent="0.2">
      <c r="A75" s="184" t="s">
        <v>531</v>
      </c>
    </row>
    <row r="76" spans="1:1" ht="3" customHeight="1" x14ac:dyDescent="0.2">
      <c r="A76" s="184"/>
    </row>
    <row r="77" spans="1:1" ht="25.5" x14ac:dyDescent="0.2">
      <c r="A77" s="184" t="s">
        <v>384</v>
      </c>
    </row>
    <row r="78" spans="1:1" ht="3" customHeight="1" x14ac:dyDescent="0.2">
      <c r="A78" s="184"/>
    </row>
    <row r="79" spans="1:1" x14ac:dyDescent="0.2">
      <c r="A79" s="184" t="s">
        <v>327</v>
      </c>
    </row>
    <row r="80" spans="1:1" ht="20.100000000000001" customHeight="1" x14ac:dyDescent="0.2">
      <c r="A80" s="184"/>
    </row>
    <row r="81" spans="1:1" x14ac:dyDescent="0.2">
      <c r="A81" s="185" t="s">
        <v>328</v>
      </c>
    </row>
    <row r="82" spans="1:1" ht="9.9499999999999993" customHeight="1" x14ac:dyDescent="0.2">
      <c r="A82" s="184"/>
    </row>
    <row r="83" spans="1:1" ht="51" x14ac:dyDescent="0.2">
      <c r="A83" s="185" t="s">
        <v>316</v>
      </c>
    </row>
    <row r="84" spans="1:1" ht="3" customHeight="1" x14ac:dyDescent="0.2">
      <c r="A84" s="184"/>
    </row>
    <row r="85" spans="1:1" ht="25.5" x14ac:dyDescent="0.2">
      <c r="A85" s="184" t="s">
        <v>424</v>
      </c>
    </row>
    <row r="86" spans="1:1" ht="3" customHeight="1" x14ac:dyDescent="0.2">
      <c r="A86" s="184"/>
    </row>
    <row r="87" spans="1:1" ht="25.5" x14ac:dyDescent="0.2">
      <c r="A87" s="184" t="s">
        <v>425</v>
      </c>
    </row>
    <row r="88" spans="1:1" ht="3" customHeight="1" x14ac:dyDescent="0.2">
      <c r="A88" s="184"/>
    </row>
    <row r="89" spans="1:1" ht="51" x14ac:dyDescent="0.2">
      <c r="A89" s="184" t="s">
        <v>329</v>
      </c>
    </row>
    <row r="90" spans="1:1" ht="3" customHeight="1" x14ac:dyDescent="0.2">
      <c r="A90" s="184"/>
    </row>
    <row r="91" spans="1:1" ht="25.5" x14ac:dyDescent="0.2">
      <c r="A91" s="184" t="s">
        <v>330</v>
      </c>
    </row>
    <row r="92" spans="1:1" ht="3" customHeight="1" x14ac:dyDescent="0.2">
      <c r="A92" s="184"/>
    </row>
    <row r="93" spans="1:1" ht="25.5" x14ac:dyDescent="0.2">
      <c r="A93" s="184" t="s">
        <v>331</v>
      </c>
    </row>
    <row r="94" spans="1:1" ht="3" customHeight="1" x14ac:dyDescent="0.2">
      <c r="A94" s="184"/>
    </row>
    <row r="95" spans="1:1" ht="25.5" x14ac:dyDescent="0.2">
      <c r="A95" s="184" t="s">
        <v>332</v>
      </c>
    </row>
    <row r="96" spans="1:1" ht="3" customHeight="1" x14ac:dyDescent="0.2">
      <c r="A96" s="184"/>
    </row>
    <row r="97" spans="1:1" ht="25.5" x14ac:dyDescent="0.2">
      <c r="A97" s="184" t="s">
        <v>333</v>
      </c>
    </row>
    <row r="98" spans="1:1" ht="3" customHeight="1" x14ac:dyDescent="0.2">
      <c r="A98" s="184"/>
    </row>
    <row r="99" spans="1:1" ht="25.5" x14ac:dyDescent="0.2">
      <c r="A99" s="184" t="s">
        <v>334</v>
      </c>
    </row>
    <row r="100" spans="1:1" ht="3" customHeight="1" x14ac:dyDescent="0.2">
      <c r="A100" s="184"/>
    </row>
    <row r="101" spans="1:1" ht="51" x14ac:dyDescent="0.2">
      <c r="A101" s="184" t="s">
        <v>335</v>
      </c>
    </row>
    <row r="102" spans="1:1" ht="3" customHeight="1" x14ac:dyDescent="0.2">
      <c r="A102" s="184"/>
    </row>
    <row r="103" spans="1:1" ht="38.25" x14ac:dyDescent="0.2">
      <c r="A103" s="184" t="s">
        <v>336</v>
      </c>
    </row>
    <row r="104" spans="1:1" ht="20.100000000000001" customHeight="1" x14ac:dyDescent="0.2">
      <c r="A104" s="184"/>
    </row>
    <row r="105" spans="1:1" x14ac:dyDescent="0.2">
      <c r="A105" s="185" t="s">
        <v>319</v>
      </c>
    </row>
    <row r="106" spans="1:1" x14ac:dyDescent="0.2">
      <c r="A106" s="184"/>
    </row>
    <row r="107" spans="1:1" ht="51" x14ac:dyDescent="0.2">
      <c r="A107" s="185" t="s">
        <v>385</v>
      </c>
    </row>
    <row r="108" spans="1:1" ht="3" customHeight="1" x14ac:dyDescent="0.2">
      <c r="A108" s="184"/>
    </row>
    <row r="109" spans="1:1" ht="38.25" x14ac:dyDescent="0.2">
      <c r="A109" s="184" t="s">
        <v>532</v>
      </c>
    </row>
    <row r="110" spans="1:1" ht="3" customHeight="1" x14ac:dyDescent="0.2">
      <c r="A110" s="184"/>
    </row>
    <row r="111" spans="1:1" ht="25.5" x14ac:dyDescent="0.2">
      <c r="A111" s="184" t="s">
        <v>337</v>
      </c>
    </row>
    <row r="112" spans="1:1" ht="3" customHeight="1" x14ac:dyDescent="0.2">
      <c r="A112" s="184"/>
    </row>
    <row r="113" spans="1:1" ht="38.25" x14ac:dyDescent="0.2">
      <c r="A113" s="184" t="s">
        <v>338</v>
      </c>
    </row>
    <row r="114" spans="1:1" ht="3" customHeight="1" x14ac:dyDescent="0.2">
      <c r="A114" s="184"/>
    </row>
    <row r="115" spans="1:1" ht="38.25" x14ac:dyDescent="0.2">
      <c r="A115" s="184" t="s">
        <v>339</v>
      </c>
    </row>
    <row r="116" spans="1:1" ht="3" customHeight="1" x14ac:dyDescent="0.2">
      <c r="A116" s="184"/>
    </row>
    <row r="117" spans="1:1" ht="38.25" x14ac:dyDescent="0.2">
      <c r="A117" s="184" t="s">
        <v>837</v>
      </c>
    </row>
    <row r="118" spans="1:1" ht="3" customHeight="1" x14ac:dyDescent="0.2">
      <c r="A118" s="184"/>
    </row>
    <row r="119" spans="1:1" ht="25.5" x14ac:dyDescent="0.2">
      <c r="A119" s="184" t="s">
        <v>533</v>
      </c>
    </row>
    <row r="120" spans="1:1" ht="3" customHeight="1" x14ac:dyDescent="0.2">
      <c r="A120" s="184"/>
    </row>
    <row r="121" spans="1:1" ht="38.25" x14ac:dyDescent="0.2">
      <c r="A121" s="184" t="s">
        <v>838</v>
      </c>
    </row>
    <row r="122" spans="1:1" ht="3" customHeight="1" x14ac:dyDescent="0.2">
      <c r="A122" s="184"/>
    </row>
    <row r="123" spans="1:1" ht="25.5" x14ac:dyDescent="0.2">
      <c r="A123" s="184" t="s">
        <v>340</v>
      </c>
    </row>
    <row r="124" spans="1:1" ht="3" customHeight="1" x14ac:dyDescent="0.2">
      <c r="A124" s="184"/>
    </row>
    <row r="125" spans="1:1" ht="38.25" x14ac:dyDescent="0.2">
      <c r="A125" s="184" t="s">
        <v>534</v>
      </c>
    </row>
    <row r="126" spans="1:1" ht="3" customHeight="1" x14ac:dyDescent="0.2">
      <c r="A126" s="184"/>
    </row>
    <row r="127" spans="1:1" ht="38.25" x14ac:dyDescent="0.2">
      <c r="A127" s="184" t="s">
        <v>345</v>
      </c>
    </row>
    <row r="128" spans="1:1" ht="25.5" x14ac:dyDescent="0.2">
      <c r="A128" s="184" t="s">
        <v>346</v>
      </c>
    </row>
    <row r="129" spans="1:1" ht="3" customHeight="1" x14ac:dyDescent="0.2">
      <c r="A129" s="184"/>
    </row>
    <row r="130" spans="1:1" ht="38.25" x14ac:dyDescent="0.2">
      <c r="A130" s="184" t="s">
        <v>535</v>
      </c>
    </row>
    <row r="131" spans="1:1" ht="3" customHeight="1" x14ac:dyDescent="0.2">
      <c r="A131" s="184"/>
    </row>
    <row r="132" spans="1:1" ht="25.5" x14ac:dyDescent="0.2">
      <c r="A132" s="184" t="s">
        <v>347</v>
      </c>
    </row>
    <row r="133" spans="1:1" ht="3" customHeight="1" x14ac:dyDescent="0.2">
      <c r="A133" s="184"/>
    </row>
    <row r="134" spans="1:1" ht="25.5" x14ac:dyDescent="0.2">
      <c r="A134" s="184" t="s">
        <v>536</v>
      </c>
    </row>
    <row r="135" spans="1:1" ht="3" customHeight="1" x14ac:dyDescent="0.2">
      <c r="A135" s="184"/>
    </row>
    <row r="136" spans="1:1" hidden="1" x14ac:dyDescent="0.2">
      <c r="A136" s="184"/>
    </row>
    <row r="137" spans="1:1" hidden="1" x14ac:dyDescent="0.2"/>
    <row r="138" spans="1:1" hidden="1" x14ac:dyDescent="0.2"/>
    <row r="139" spans="1:1" hidden="1" x14ac:dyDescent="0.2"/>
    <row r="140" spans="1:1" hidden="1" x14ac:dyDescent="0.2"/>
    <row r="141" spans="1:1" hidden="1" x14ac:dyDescent="0.2"/>
    <row r="142" spans="1:1" hidden="1" x14ac:dyDescent="0.2"/>
    <row r="143" spans="1:1" hidden="1" x14ac:dyDescent="0.2"/>
    <row r="144" spans="1:1" hidden="1" x14ac:dyDescent="0.2"/>
    <row r="145" hidden="1" x14ac:dyDescent="0.2"/>
    <row r="146" hidden="1" x14ac:dyDescent="0.2"/>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C15" sqref="C15:U15"/>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70" t="s">
        <v>426</v>
      </c>
      <c r="B1" s="270"/>
      <c r="C1" s="270"/>
      <c r="D1" s="270"/>
      <c r="E1" s="270"/>
      <c r="F1" s="270"/>
      <c r="G1" s="270"/>
      <c r="H1" s="270"/>
      <c r="I1" s="270"/>
      <c r="J1" s="270"/>
      <c r="K1" s="270"/>
      <c r="L1" s="270"/>
      <c r="M1" s="270"/>
      <c r="N1" s="270"/>
      <c r="O1" s="270"/>
      <c r="P1" s="271"/>
      <c r="Q1" s="271"/>
      <c r="R1" s="271"/>
      <c r="S1" s="271"/>
      <c r="T1" s="271"/>
      <c r="U1" s="271"/>
    </row>
    <row r="2" spans="1:21" ht="9.9499999999999993" customHeight="1" x14ac:dyDescent="0.2"/>
    <row r="3" spans="1:21" ht="35.1" customHeight="1" x14ac:dyDescent="0.2">
      <c r="A3" s="2" t="s">
        <v>539</v>
      </c>
      <c r="I3" s="3" t="s">
        <v>540</v>
      </c>
      <c r="J3" s="4"/>
      <c r="K3" s="241">
        <f>SUM(Skriveni!F2:F342)+SUM(Skriveni!H3:H356)</f>
        <v>1682689537.3399997</v>
      </c>
      <c r="L3" s="242"/>
      <c r="M3" s="242"/>
      <c r="N3" s="242"/>
      <c r="O3" s="242"/>
      <c r="Q3" s="235" t="s">
        <v>427</v>
      </c>
      <c r="R3" s="236"/>
      <c r="S3" s="236"/>
      <c r="T3" s="236"/>
      <c r="U3" s="237"/>
    </row>
    <row r="4" spans="1:21" ht="10.5" customHeight="1" x14ac:dyDescent="0.2">
      <c r="A4" s="5"/>
      <c r="B4" s="5"/>
    </row>
    <row r="5" spans="1:21" ht="18" customHeight="1" x14ac:dyDescent="0.2">
      <c r="B5" s="6"/>
      <c r="E5" s="7" t="s">
        <v>541</v>
      </c>
      <c r="G5" s="203" t="str">
        <f>Tablica_A!G5</f>
        <v>DA</v>
      </c>
      <c r="H5" s="6"/>
      <c r="I5" s="6"/>
      <c r="J5" s="8"/>
      <c r="K5" s="8"/>
      <c r="L5" s="8"/>
      <c r="M5" s="8"/>
      <c r="N5" s="8"/>
      <c r="O5" s="8"/>
      <c r="Q5" s="7" t="s">
        <v>542</v>
      </c>
      <c r="S5" s="246" t="str">
        <f>Tablica_A!S5</f>
        <v>03454088</v>
      </c>
      <c r="T5" s="246"/>
      <c r="U5" s="246"/>
    </row>
    <row r="6" spans="1:21" ht="18" customHeight="1" x14ac:dyDescent="0.2">
      <c r="E6" s="9" t="s">
        <v>543</v>
      </c>
      <c r="G6" s="202" t="str">
        <f>Tablica_A!G7</f>
        <v>2005-03</v>
      </c>
      <c r="H6" s="6"/>
      <c r="I6" s="6"/>
      <c r="J6" s="8"/>
      <c r="K6" s="8"/>
      <c r="L6" s="8"/>
      <c r="M6" s="8"/>
      <c r="N6" s="8"/>
      <c r="O6" s="8"/>
      <c r="Q6" s="7" t="s">
        <v>544</v>
      </c>
      <c r="S6" s="246" t="str">
        <f>Tablica_A!S7</f>
        <v>010006549</v>
      </c>
      <c r="T6" s="246"/>
      <c r="U6" s="246"/>
    </row>
    <row r="7" spans="1:21" ht="18" customHeight="1" x14ac:dyDescent="0.2">
      <c r="B7" s="9"/>
      <c r="C7" s="9" t="s">
        <v>545</v>
      </c>
      <c r="D7" s="9"/>
      <c r="E7" s="259" t="str">
        <f>Tablica_A!E9</f>
        <v>PODRAVKA prehrambena industrija d.d.</v>
      </c>
      <c r="F7" s="260"/>
      <c r="G7" s="260"/>
      <c r="H7" s="260"/>
      <c r="I7" s="260"/>
      <c r="J7" s="260"/>
      <c r="K7" s="260"/>
      <c r="L7" s="260"/>
      <c r="M7" s="260"/>
      <c r="N7" s="260"/>
      <c r="O7" s="260"/>
      <c r="P7" s="260"/>
      <c r="Q7" s="260"/>
      <c r="R7" s="260"/>
      <c r="S7" s="260"/>
      <c r="T7" s="260"/>
      <c r="U7" s="260"/>
    </row>
    <row r="8" spans="1:21" ht="15" customHeight="1" x14ac:dyDescent="0.2">
      <c r="A8" s="262" t="s">
        <v>546</v>
      </c>
      <c r="B8" s="263"/>
      <c r="C8" s="263"/>
      <c r="D8" s="263"/>
      <c r="E8" s="263"/>
      <c r="F8" s="10"/>
      <c r="G8" s="259" t="str">
        <f>Tablica_A!G11 &amp; " " &amp; Tablica_A!I11 &amp; " " &amp; Tablica_A!O11</f>
        <v>48000 KOPRIVNICA ANTE STARČEVIĆA 32</v>
      </c>
      <c r="H8" s="264"/>
      <c r="I8" s="264"/>
      <c r="J8" s="264"/>
      <c r="K8" s="264"/>
      <c r="L8" s="264"/>
      <c r="M8" s="264"/>
      <c r="N8" s="264"/>
      <c r="O8" s="264"/>
      <c r="P8" s="264"/>
      <c r="Q8" s="264"/>
      <c r="R8" s="264"/>
      <c r="S8" s="264"/>
      <c r="T8" s="264"/>
      <c r="U8" s="264"/>
    </row>
    <row r="9" spans="1:21" x14ac:dyDescent="0.2">
      <c r="A9" s="11"/>
      <c r="B9" s="12"/>
      <c r="C9" s="11"/>
      <c r="D9" s="13"/>
      <c r="E9" s="9" t="s">
        <v>549</v>
      </c>
      <c r="F9" s="11"/>
      <c r="G9" s="259" t="str">
        <f>Tablica_A!G13</f>
        <v>048651508</v>
      </c>
      <c r="H9" s="259"/>
      <c r="I9" s="259"/>
      <c r="O9" s="7" t="s">
        <v>550</v>
      </c>
      <c r="P9" s="14"/>
      <c r="Q9" s="272" t="str">
        <f>Tablica_A!Q13</f>
        <v>048621793</v>
      </c>
      <c r="R9" s="246"/>
      <c r="S9" s="246"/>
      <c r="T9" s="246"/>
      <c r="U9" s="246"/>
    </row>
    <row r="10" spans="1:21" x14ac:dyDescent="0.2">
      <c r="A10" s="11"/>
      <c r="B10" s="9"/>
      <c r="C10" s="9"/>
      <c r="D10" s="9"/>
      <c r="E10" s="9" t="s">
        <v>551</v>
      </c>
      <c r="F10" s="12"/>
      <c r="G10" s="261" t="str">
        <f>Tablica_A!G15</f>
        <v>www.podravka.com</v>
      </c>
      <c r="H10" s="260"/>
      <c r="I10" s="260"/>
      <c r="J10" s="260"/>
      <c r="K10" s="260"/>
      <c r="L10" s="260"/>
      <c r="M10" s="260"/>
      <c r="N10" s="260"/>
      <c r="O10" s="15"/>
      <c r="P10" s="16"/>
      <c r="Q10" s="17"/>
      <c r="S10" s="7" t="s">
        <v>552</v>
      </c>
      <c r="U10" s="18">
        <f>Tablica_A!U15</f>
        <v>34243</v>
      </c>
    </row>
    <row r="11" spans="1:21" x14ac:dyDescent="0.2">
      <c r="A11" s="11"/>
      <c r="B11" s="9"/>
      <c r="C11" s="9"/>
      <c r="D11" s="9"/>
      <c r="E11" s="9" t="s">
        <v>553</v>
      </c>
      <c r="F11" s="12"/>
      <c r="G11" s="261" t="str">
        <f>Tablica_A!G17</f>
        <v>mirjana.kadija@podravka.hr</v>
      </c>
      <c r="H11" s="260"/>
      <c r="I11" s="260"/>
      <c r="J11" s="260"/>
      <c r="K11" s="260"/>
      <c r="L11" s="260"/>
      <c r="M11" s="260"/>
      <c r="N11" s="260"/>
      <c r="O11" s="15"/>
      <c r="P11" s="16"/>
      <c r="Q11" s="17"/>
      <c r="S11" s="7" t="s">
        <v>554</v>
      </c>
      <c r="U11" s="205">
        <f>Tablica_A!U17</f>
        <v>22</v>
      </c>
    </row>
    <row r="12" spans="1:21" x14ac:dyDescent="0.2">
      <c r="A12" s="245" t="s">
        <v>555</v>
      </c>
      <c r="B12" s="245"/>
      <c r="C12" s="245"/>
      <c r="D12" s="245"/>
      <c r="E12" s="245"/>
      <c r="F12" s="12"/>
      <c r="G12" s="206">
        <f>Tablica_A!G19</f>
        <v>20</v>
      </c>
      <c r="H12" s="6"/>
      <c r="I12" s="6"/>
      <c r="N12" s="6"/>
      <c r="P12" s="6"/>
      <c r="Q12" s="6"/>
      <c r="S12" s="9" t="s">
        <v>556</v>
      </c>
      <c r="T12" s="6"/>
      <c r="U12" s="205">
        <f>Tablica_A!U19</f>
        <v>7196</v>
      </c>
    </row>
    <row r="13" spans="1:21" x14ac:dyDescent="0.2">
      <c r="A13" s="19"/>
      <c r="B13" s="12"/>
      <c r="C13" s="9" t="s">
        <v>557</v>
      </c>
      <c r="D13" s="12"/>
      <c r="E13" s="204" t="str">
        <f>Tablica_A!E21</f>
        <v>00015</v>
      </c>
      <c r="K13" s="7" t="s">
        <v>558</v>
      </c>
      <c r="M13" s="261" t="str">
        <f>Tablica_A!M21</f>
        <v>PROIZVODNJA HRANE I PIĆA I FARMACEUTSKIH I KOZMETIČKIH PROIZVODA</v>
      </c>
      <c r="N13" s="260"/>
      <c r="O13" s="260"/>
      <c r="P13" s="260"/>
      <c r="Q13" s="260"/>
      <c r="R13" s="260"/>
      <c r="S13" s="260"/>
      <c r="T13" s="260"/>
      <c r="U13" s="260"/>
    </row>
    <row r="14" spans="1:21" x14ac:dyDescent="0.2">
      <c r="A14" s="7" t="s">
        <v>559</v>
      </c>
      <c r="C14" s="261" t="str">
        <f>Tablica_A!C23</f>
        <v>2340009-1100098526</v>
      </c>
      <c r="D14" s="259"/>
      <c r="E14" s="259"/>
      <c r="F14" s="11"/>
      <c r="G14" s="243" t="s">
        <v>560</v>
      </c>
      <c r="H14" s="244"/>
      <c r="I14" s="244"/>
      <c r="J14" s="244"/>
      <c r="K14" s="244"/>
      <c r="M14" s="261" t="str">
        <f>Tablica_A!M23</f>
        <v>PRIVREDNA BANKA ZAGREB</v>
      </c>
      <c r="N14" s="260"/>
      <c r="O14" s="260"/>
      <c r="P14" s="260"/>
      <c r="Q14" s="260"/>
      <c r="R14" s="260"/>
      <c r="S14" s="260"/>
      <c r="T14" s="260"/>
      <c r="U14" s="260"/>
    </row>
    <row r="15" spans="1:21" ht="48.75" customHeight="1" x14ac:dyDescent="0.2">
      <c r="A15" s="20" t="s">
        <v>561</v>
      </c>
      <c r="B15" s="21"/>
      <c r="C15" s="238"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ŽELJKO ĐURĐINA DRAGAN HABDIJA MIROSLAV VITKOVIĆ         </v>
      </c>
      <c r="D15" s="239"/>
      <c r="E15" s="239"/>
      <c r="F15" s="239"/>
      <c r="G15" s="239"/>
      <c r="H15" s="239"/>
      <c r="I15" s="239"/>
      <c r="J15" s="239"/>
      <c r="K15" s="239"/>
      <c r="L15" s="239"/>
      <c r="M15" s="239"/>
      <c r="N15" s="239"/>
      <c r="O15" s="239"/>
      <c r="P15" s="239"/>
      <c r="Q15" s="239"/>
      <c r="R15" s="239"/>
      <c r="S15" s="239"/>
      <c r="T15" s="239"/>
      <c r="U15" s="240"/>
    </row>
    <row r="16" spans="1:21" ht="63.75" customHeight="1" x14ac:dyDescent="0.2">
      <c r="A16" s="20" t="s">
        <v>562</v>
      </c>
      <c r="B16" s="21"/>
      <c r="C16" s="238"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BOŽO PRKA MARKO EĆIMOVIĆ DARKO OSTOJA ĐURO ZALAR BARICA MACAN MARIJAN CINGULA BORIS HMELINA FRANJO MALETIĆ MILAN ARTUKOVIĆ GORAN GAZIVODA KSENIJA HORVAT     </v>
      </c>
      <c r="D16" s="239"/>
      <c r="E16" s="239"/>
      <c r="F16" s="239"/>
      <c r="G16" s="239"/>
      <c r="H16" s="239"/>
      <c r="I16" s="239"/>
      <c r="J16" s="239"/>
      <c r="K16" s="239"/>
      <c r="L16" s="239"/>
      <c r="M16" s="239"/>
      <c r="N16" s="239"/>
      <c r="O16" s="239"/>
      <c r="P16" s="239"/>
      <c r="Q16" s="239"/>
      <c r="R16" s="239"/>
      <c r="S16" s="239"/>
      <c r="T16" s="239"/>
      <c r="U16" s="240"/>
    </row>
    <row r="17" spans="1:21" ht="48.75" customHeight="1" x14ac:dyDescent="0.2">
      <c r="A17" s="20" t="s">
        <v>563</v>
      </c>
      <c r="B17" s="21"/>
      <c r="C17" s="238" t="str">
        <f>Tablica_A!C95 &amp; " " &amp; Tablica_A!C97 &amp; " " &amp; Tablica_A!C99 &amp;" " &amp; Tablica_A!C101 &amp;" " &amp; Tablica_A!C103 &amp;" " &amp; Tablica_A!C105 &amp;" " &amp; Tablica_A!C107 &amp;" " &amp; Tablica_A!C109 &amp;" " &amp; Tablica_A!C111 &amp;" " &amp; Tablica_A!C113</f>
        <v>HRVATSKI FOND ZA PRIVATIZACIJU   HZMO PBZ D.D./KAPITALNI FOND D.D./ZATVORENI FOND HVB ST BANKA D.D./ZBIRNI RN ZA BANK AUSTRIA CREDITANSTALG FRANCK D.D. HRVATSKI FOND ZA PRIVATIZACIJU/HZMO PBZ D.D. PBZ D.D./NLB/HANSABANK CLIENT ACCOUNT HVB ST BANKA D.D./ZBIRNI RN SKANIDINAVSKA ENSKILDA BANKEN HVB ST BANKA D.D./RAIFFEISEN MIROV.DRUŠTVO-OBV. MIR. FOND</v>
      </c>
      <c r="D17" s="239"/>
      <c r="E17" s="239"/>
      <c r="F17" s="239"/>
      <c r="G17" s="239"/>
      <c r="H17" s="239"/>
      <c r="I17" s="239"/>
      <c r="J17" s="239"/>
      <c r="K17" s="239"/>
      <c r="L17" s="239"/>
      <c r="M17" s="239"/>
      <c r="N17" s="239"/>
      <c r="O17" s="239"/>
      <c r="P17" s="239"/>
      <c r="Q17" s="239"/>
      <c r="R17" s="239"/>
      <c r="S17" s="239"/>
      <c r="T17" s="239"/>
      <c r="U17" s="240"/>
    </row>
    <row r="18" spans="1:21" ht="14.1" customHeight="1" x14ac:dyDescent="0.2">
      <c r="A18" s="247" t="s">
        <v>564</v>
      </c>
      <c r="B18" s="248"/>
      <c r="C18" s="248"/>
      <c r="E18" s="24" t="s">
        <v>565</v>
      </c>
      <c r="F18" s="25"/>
      <c r="G18" s="24" t="s">
        <v>566</v>
      </c>
      <c r="H18" s="25"/>
      <c r="I18" s="24" t="s">
        <v>567</v>
      </c>
      <c r="J18" s="25"/>
      <c r="K18" s="24" t="s">
        <v>568</v>
      </c>
      <c r="L18" s="26"/>
      <c r="M18" s="24" t="s">
        <v>569</v>
      </c>
      <c r="N18" s="25"/>
      <c r="O18" s="24" t="s">
        <v>570</v>
      </c>
      <c r="P18" s="25"/>
      <c r="Q18" s="24" t="s">
        <v>571</v>
      </c>
      <c r="R18" s="25"/>
      <c r="S18" s="24" t="s">
        <v>572</v>
      </c>
      <c r="T18" s="26"/>
      <c r="U18" s="27" t="s">
        <v>573</v>
      </c>
    </row>
    <row r="19" spans="1:21" ht="14.1" customHeight="1" x14ac:dyDescent="0.2">
      <c r="A19" s="233" t="s">
        <v>574</v>
      </c>
      <c r="B19" s="14"/>
      <c r="C19" s="7" t="s">
        <v>575</v>
      </c>
      <c r="D19" s="28"/>
      <c r="E19" s="207">
        <f>Tablica_A!K121</f>
        <v>5420003</v>
      </c>
      <c r="F19" s="29"/>
      <c r="G19" s="207">
        <f>Tablica_A!K123</f>
        <v>0</v>
      </c>
      <c r="H19" s="29"/>
      <c r="I19" s="207">
        <f>Tablica_A!K125</f>
        <v>0</v>
      </c>
      <c r="J19" s="30"/>
      <c r="K19" s="207">
        <f>Tablica_A!K127</f>
        <v>0</v>
      </c>
      <c r="L19" s="29"/>
      <c r="M19" s="207">
        <f>Tablica_A!K129</f>
        <v>0</v>
      </c>
      <c r="N19" s="29"/>
      <c r="O19" s="207">
        <f>Tablica_A!K131</f>
        <v>0</v>
      </c>
      <c r="P19" s="29"/>
      <c r="Q19" s="207">
        <f>Tablica_A!K133</f>
        <v>0</v>
      </c>
      <c r="R19" s="30"/>
      <c r="S19" s="207">
        <f>Tablica_A!K135</f>
        <v>0</v>
      </c>
      <c r="T19" s="30"/>
      <c r="U19" s="208">
        <f>Tablica_A!K137</f>
        <v>0</v>
      </c>
    </row>
    <row r="20" spans="1:21" ht="14.1" customHeight="1" x14ac:dyDescent="0.2">
      <c r="A20" s="234"/>
      <c r="B20" s="14"/>
      <c r="C20" s="7" t="s">
        <v>576</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33" t="s">
        <v>577</v>
      </c>
      <c r="B21" s="14"/>
      <c r="C21" s="7" t="s">
        <v>575</v>
      </c>
      <c r="D21" s="28"/>
      <c r="E21" s="207">
        <f>Tablica_A!U121</f>
        <v>0</v>
      </c>
      <c r="F21" s="29"/>
      <c r="G21" s="207">
        <f>Tablica_A!U123</f>
        <v>0</v>
      </c>
      <c r="H21" s="29"/>
      <c r="I21" s="207">
        <f>Tablica_A!U125</f>
        <v>0</v>
      </c>
      <c r="J21" s="30"/>
      <c r="K21" s="207">
        <f>Tablica_A!U127</f>
        <v>0</v>
      </c>
      <c r="L21" s="29"/>
      <c r="M21" s="207">
        <f>Tablica_A!U129</f>
        <v>0</v>
      </c>
      <c r="N21" s="29"/>
      <c r="O21" s="207">
        <f>Tablica_A!U131</f>
        <v>0</v>
      </c>
      <c r="P21" s="29"/>
      <c r="Q21" s="207">
        <f>Tablica_A!U133</f>
        <v>0</v>
      </c>
      <c r="R21" s="30"/>
      <c r="S21" s="207">
        <f>Tablica_A!U135</f>
        <v>0</v>
      </c>
      <c r="T21" s="30"/>
      <c r="U21" s="208">
        <f>Tablica_A!U137</f>
        <v>0</v>
      </c>
    </row>
    <row r="22" spans="1:21" ht="14.1" customHeight="1" x14ac:dyDescent="0.2">
      <c r="A22" s="234"/>
      <c r="B22" s="14"/>
      <c r="C22" s="7" t="s">
        <v>576</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309</v>
      </c>
      <c r="B23" s="14"/>
      <c r="C23" s="259" t="str">
        <f>Tablica_A!O139</f>
        <v>HRPODRRA0004</v>
      </c>
      <c r="D23" s="259"/>
      <c r="E23" s="259"/>
      <c r="F23" s="23"/>
      <c r="G23" s="23"/>
      <c r="I23" s="36" t="s">
        <v>308</v>
      </c>
      <c r="J23" s="14"/>
      <c r="K23" s="261">
        <f>Tablica_A!O141</f>
        <v>0</v>
      </c>
      <c r="L23" s="259"/>
      <c r="M23" s="259"/>
      <c r="O23" s="278" t="s">
        <v>578</v>
      </c>
      <c r="P23" s="278"/>
      <c r="Q23" s="278"/>
      <c r="R23" s="35"/>
      <c r="S23" s="279">
        <f>Tablica_A!G115</f>
        <v>1626000900</v>
      </c>
      <c r="T23" s="279"/>
      <c r="U23" s="279"/>
    </row>
    <row r="24" spans="1:21" ht="38.25" customHeight="1" x14ac:dyDescent="0.2">
      <c r="A24" s="253" t="s">
        <v>579</v>
      </c>
      <c r="B24" s="254"/>
      <c r="C24" s="254"/>
      <c r="D24" s="37"/>
      <c r="E24" s="251" t="str">
        <f>Tablica_A!E146 &amp; " " &amp; Tablica_A!E148 &amp; " " &amp; Tablica_A!E150 &amp; " " &amp; Tablica_A!E152 &amp; " " &amp; Tablica_A!E154 &amp; " " &amp; Tablica_A!E156</f>
        <v>BELUPO D.D. DANICA D.O.O PONI TRGOVINA D.O.O PODRAVKA POLSKA SP. Z O.O. LAGRIS A.S. PODRAVKA d.o.o.</v>
      </c>
      <c r="F24" s="251"/>
      <c r="G24" s="251"/>
      <c r="H24" s="251"/>
      <c r="I24" s="251"/>
      <c r="J24" s="251"/>
      <c r="K24" s="251"/>
      <c r="L24" s="251"/>
      <c r="M24" s="251"/>
      <c r="N24" s="251"/>
      <c r="O24" s="251"/>
      <c r="P24" s="251"/>
      <c r="Q24" s="251"/>
      <c r="R24" s="251"/>
      <c r="S24" s="251"/>
      <c r="T24" s="251"/>
      <c r="U24" s="251"/>
    </row>
    <row r="25" spans="1:21" ht="15" customHeight="1" x14ac:dyDescent="0.2">
      <c r="A25" s="265" t="s">
        <v>580</v>
      </c>
      <c r="B25" s="265"/>
      <c r="C25" s="265"/>
      <c r="E25" s="266" t="str">
        <f>Tablica_A!K158 &amp; " " &amp; Tablica_A!K160 &amp; " " &amp; Tablica_A!O160</f>
        <v>PRICEWATERHOUSECOOPERS ZAGREB ALEXANDERA VON HUMBOLDTA</v>
      </c>
      <c r="F25" s="266"/>
      <c r="G25" s="266"/>
      <c r="H25" s="266"/>
      <c r="I25" s="266"/>
      <c r="J25" s="266"/>
      <c r="K25" s="266"/>
      <c r="L25" s="266"/>
      <c r="M25" s="266"/>
      <c r="N25" s="266"/>
      <c r="O25" s="266"/>
      <c r="P25" s="266"/>
      <c r="Q25" s="266"/>
      <c r="R25" s="266"/>
      <c r="S25" s="266"/>
      <c r="T25" s="266"/>
      <c r="U25" s="266"/>
    </row>
    <row r="26" spans="1:21" ht="38.25" customHeight="1" x14ac:dyDescent="0.2">
      <c r="A26" s="253" t="s">
        <v>581</v>
      </c>
      <c r="B26" s="254"/>
      <c r="C26" s="254"/>
      <c r="D26" s="37"/>
      <c r="E26" s="251" t="str">
        <f>Tablica_A!C165 &amp; " " &amp; Tablica_A!C167 &amp; " " &amp; Tablica_A!C169 &amp; " " &amp; Tablica_A!C171 &amp; " " &amp; Tablica_A!C173</f>
        <v xml:space="preserve">ZAGREBAČKA BURZA D.D.    </v>
      </c>
      <c r="F26" s="251"/>
      <c r="G26" s="251"/>
      <c r="H26" s="251"/>
      <c r="I26" s="251"/>
      <c r="J26" s="251"/>
      <c r="K26" s="251"/>
      <c r="L26" s="251"/>
      <c r="M26" s="251"/>
      <c r="N26" s="251"/>
      <c r="O26" s="251"/>
      <c r="P26" s="251"/>
      <c r="Q26" s="251"/>
      <c r="R26" s="251"/>
      <c r="S26" s="251"/>
      <c r="T26" s="251"/>
      <c r="U26" s="251"/>
    </row>
    <row r="27" spans="1:21" ht="15" customHeight="1" x14ac:dyDescent="0.2">
      <c r="A27" s="243" t="s">
        <v>582</v>
      </c>
      <c r="B27" s="249"/>
      <c r="C27" s="249"/>
      <c r="E27" s="38" t="s">
        <v>583</v>
      </c>
      <c r="G27" s="211">
        <f>Tablica_A!G183</f>
        <v>204.01</v>
      </c>
      <c r="H27" s="39"/>
      <c r="I27" s="211">
        <f>Tablica_A!G185</f>
        <v>229</v>
      </c>
      <c r="J27" s="39"/>
      <c r="K27" s="211">
        <f>Tablica_A!O183</f>
        <v>0</v>
      </c>
      <c r="L27" s="39"/>
      <c r="M27" s="211">
        <f>Tablica_A!O185</f>
        <v>0</v>
      </c>
      <c r="O27" s="252" t="s">
        <v>584</v>
      </c>
      <c r="P27" s="252"/>
      <c r="Q27" s="252"/>
      <c r="R27" s="252"/>
      <c r="S27" s="252"/>
      <c r="T27" s="252"/>
      <c r="U27" s="252"/>
    </row>
    <row r="28" spans="1:21" ht="15" customHeight="1" x14ac:dyDescent="0.2">
      <c r="A28" s="40"/>
      <c r="B28" s="40"/>
      <c r="E28" s="41" t="s">
        <v>585</v>
      </c>
      <c r="F28" s="40"/>
      <c r="G28" s="211">
        <f>Tablica_A!K183</f>
        <v>239</v>
      </c>
      <c r="H28" s="39"/>
      <c r="I28" s="211">
        <f>Tablica_A!K185</f>
        <v>365</v>
      </c>
      <c r="J28" s="39"/>
      <c r="K28" s="211">
        <f>Tablica_A!S183</f>
        <v>0</v>
      </c>
      <c r="L28" s="39"/>
      <c r="M28" s="211">
        <f>Tablica_A!S185</f>
        <v>0</v>
      </c>
      <c r="N28" s="42"/>
      <c r="O28" s="252"/>
      <c r="P28" s="252"/>
      <c r="Q28" s="252"/>
      <c r="R28" s="252"/>
      <c r="S28" s="252"/>
      <c r="T28" s="252"/>
      <c r="U28" s="252"/>
    </row>
    <row r="29" spans="1:21" ht="15" customHeight="1" x14ac:dyDescent="0.2">
      <c r="A29" s="243" t="s">
        <v>586</v>
      </c>
      <c r="B29" s="249"/>
      <c r="C29" s="249"/>
      <c r="E29" s="211">
        <f>Tablica_A!G191</f>
        <v>5.22</v>
      </c>
      <c r="F29" s="43"/>
      <c r="G29" s="211">
        <f>Tablica_A!K191</f>
        <v>5.22</v>
      </c>
      <c r="H29" s="39"/>
      <c r="I29" s="211">
        <f>Tablica_A!O191</f>
        <v>5.12</v>
      </c>
      <c r="J29" s="39"/>
      <c r="K29" s="211">
        <f>Tablica_A!S191</f>
        <v>5.12</v>
      </c>
      <c r="L29" s="39"/>
      <c r="M29" s="274" t="s">
        <v>587</v>
      </c>
      <c r="N29" s="275"/>
      <c r="O29" s="275"/>
      <c r="P29" s="275"/>
      <c r="Q29" s="275"/>
      <c r="R29" s="275"/>
      <c r="S29" s="275"/>
      <c r="T29" s="275"/>
      <c r="U29" s="275"/>
    </row>
    <row r="30" spans="1:21" ht="24.95" customHeight="1" x14ac:dyDescent="0.2">
      <c r="A30" s="243" t="s">
        <v>588</v>
      </c>
      <c r="B30" s="249"/>
      <c r="C30" s="249"/>
      <c r="D30" s="40"/>
      <c r="E30" s="211">
        <f>Tablica_A!K198</f>
        <v>0</v>
      </c>
      <c r="F30" s="43"/>
      <c r="G30" s="211">
        <f>Tablica_A!O198</f>
        <v>0</v>
      </c>
      <c r="H30" s="39"/>
      <c r="I30" s="211">
        <f>Tablica_A!S198</f>
        <v>2</v>
      </c>
      <c r="J30" s="39"/>
      <c r="K30" s="211">
        <f>Tablica_A!K200</f>
        <v>0</v>
      </c>
      <c r="L30" s="39"/>
      <c r="M30" s="211">
        <f>Tablica_A!O200</f>
        <v>10.71</v>
      </c>
      <c r="N30" s="44"/>
      <c r="O30" s="211">
        <f>Tablica_A!S200</f>
        <v>11.08</v>
      </c>
      <c r="Q30" s="276" t="s">
        <v>589</v>
      </c>
      <c r="R30" s="276"/>
      <c r="S30" s="276"/>
      <c r="T30" s="276"/>
      <c r="U30" s="276"/>
    </row>
    <row r="31" spans="1:21" s="35" customFormat="1" x14ac:dyDescent="0.2">
      <c r="A31" s="243" t="s">
        <v>590</v>
      </c>
      <c r="B31" s="249"/>
      <c r="C31" s="249"/>
      <c r="D31" s="36"/>
      <c r="E31" s="250">
        <f>Tablica_A!S193</f>
        <v>1457981</v>
      </c>
      <c r="F31" s="250"/>
      <c r="G31" s="250"/>
      <c r="H31" s="1"/>
      <c r="I31" s="1"/>
      <c r="J31" s="1"/>
      <c r="K31" s="1"/>
      <c r="L31" s="1"/>
      <c r="M31" s="1"/>
      <c r="N31" s="1"/>
      <c r="O31" s="1"/>
      <c r="P31" s="1"/>
      <c r="Q31" s="1"/>
      <c r="R31" s="1"/>
      <c r="S31" s="1"/>
      <c r="T31" s="1"/>
      <c r="U31" s="1"/>
    </row>
    <row r="32" spans="1:21" s="35" customFormat="1" ht="15" customHeight="1" x14ac:dyDescent="0.2">
      <c r="A32" s="16" t="s">
        <v>591</v>
      </c>
      <c r="B32" s="36"/>
      <c r="C32" s="36"/>
      <c r="D32" s="36"/>
      <c r="E32" s="36"/>
      <c r="G32" s="45" t="s">
        <v>592</v>
      </c>
      <c r="H32" s="46"/>
      <c r="I32" s="209">
        <f>Fintab!G23</f>
        <v>3437699</v>
      </c>
      <c r="L32" s="46"/>
      <c r="P32" s="46"/>
      <c r="Q32" s="46"/>
      <c r="S32" s="47"/>
      <c r="T32" s="36"/>
      <c r="U32" s="36" t="s">
        <v>593</v>
      </c>
    </row>
    <row r="33" spans="1:21" s="35" customFormat="1" ht="15" customHeight="1" x14ac:dyDescent="0.2">
      <c r="A33" s="48"/>
      <c r="B33" s="22"/>
      <c r="C33" s="22"/>
      <c r="D33" s="22"/>
      <c r="G33" s="45" t="s">
        <v>594</v>
      </c>
      <c r="I33" s="210">
        <f>Fintab!I23</f>
        <v>3393551</v>
      </c>
      <c r="S33" s="45" t="s">
        <v>595</v>
      </c>
      <c r="U33" s="209">
        <f>Fintab!G76</f>
        <v>27671</v>
      </c>
    </row>
    <row r="34" spans="1:21" s="35" customFormat="1" ht="15" customHeight="1" x14ac:dyDescent="0.2">
      <c r="A34" s="28"/>
      <c r="B34" s="22"/>
      <c r="C34" s="22"/>
      <c r="D34" s="22"/>
      <c r="E34" s="22"/>
      <c r="F34" s="22"/>
      <c r="G34" s="22"/>
      <c r="H34" s="22"/>
      <c r="I34" s="22"/>
      <c r="J34" s="22"/>
      <c r="K34" s="22"/>
      <c r="L34" s="22"/>
      <c r="M34" s="22"/>
      <c r="O34" s="22"/>
      <c r="P34" s="22"/>
      <c r="S34" s="45" t="s">
        <v>596</v>
      </c>
      <c r="T34" s="22"/>
      <c r="U34" s="209">
        <f>Fintab!H76</f>
        <v>27671</v>
      </c>
    </row>
    <row r="35" spans="1:21" s="35" customFormat="1" ht="15" customHeight="1" x14ac:dyDescent="0.2">
      <c r="A35" s="28" t="s">
        <v>278</v>
      </c>
      <c r="B35" s="22"/>
      <c r="C35" s="22"/>
      <c r="D35" s="22"/>
      <c r="E35" s="47"/>
      <c r="F35" s="36"/>
      <c r="J35" s="22"/>
      <c r="K35" s="22"/>
      <c r="L35" s="22"/>
      <c r="M35" s="22"/>
      <c r="O35" s="22"/>
      <c r="P35" s="22"/>
      <c r="S35" s="45" t="s">
        <v>653</v>
      </c>
      <c r="U35" s="209">
        <f>Fintab!I76</f>
        <v>27277</v>
      </c>
    </row>
    <row r="36" spans="1:21" s="35" customFormat="1" ht="15" customHeight="1" x14ac:dyDescent="0.2">
      <c r="A36" s="22"/>
      <c r="B36" s="22"/>
      <c r="C36" s="22"/>
      <c r="D36" s="22"/>
      <c r="E36" s="45" t="s">
        <v>654</v>
      </c>
      <c r="G36" s="209">
        <f>Fintab!G141</f>
        <v>1879428</v>
      </c>
      <c r="K36" s="46"/>
      <c r="L36" s="46"/>
      <c r="M36" s="46"/>
      <c r="O36" s="46"/>
      <c r="P36" s="46"/>
      <c r="S36" s="45" t="s">
        <v>655</v>
      </c>
      <c r="U36" s="209">
        <f>Fintab!J76</f>
        <v>27277</v>
      </c>
    </row>
    <row r="37" spans="1:21" s="35" customFormat="1" ht="15" customHeight="1" x14ac:dyDescent="0.2">
      <c r="B37" s="49"/>
      <c r="C37" s="49"/>
      <c r="D37" s="49"/>
      <c r="E37" s="45" t="s">
        <v>656</v>
      </c>
      <c r="F37" s="22"/>
      <c r="G37" s="209">
        <f>Fintab!H141</f>
        <v>113602</v>
      </c>
      <c r="J37" s="49"/>
      <c r="K37" s="49"/>
      <c r="L37" s="49"/>
      <c r="M37" s="49"/>
      <c r="N37" s="49"/>
      <c r="O37" s="49"/>
      <c r="P37" s="49"/>
      <c r="Q37" s="36"/>
      <c r="S37" s="50"/>
      <c r="T37" s="46"/>
      <c r="U37" s="36" t="s">
        <v>657</v>
      </c>
    </row>
    <row r="38" spans="1:21" s="35" customFormat="1" ht="15" customHeight="1" x14ac:dyDescent="0.2">
      <c r="A38" s="48"/>
      <c r="B38" s="22"/>
      <c r="C38" s="22"/>
      <c r="D38" s="22"/>
      <c r="E38" s="45" t="s">
        <v>658</v>
      </c>
      <c r="G38" s="209">
        <f>Fintab!I141</f>
        <v>88328</v>
      </c>
      <c r="S38" s="45" t="s">
        <v>659</v>
      </c>
      <c r="T38" s="46"/>
      <c r="U38" s="210">
        <f>Fintab!G118</f>
        <v>79803</v>
      </c>
    </row>
    <row r="39" spans="1:21" s="35" customFormat="1" ht="15" customHeight="1" x14ac:dyDescent="0.2">
      <c r="E39" s="45" t="s">
        <v>594</v>
      </c>
      <c r="G39" s="209">
        <f>Fintab!J141</f>
        <v>1904702</v>
      </c>
      <c r="K39" s="22"/>
      <c r="L39" s="22"/>
      <c r="M39" s="22"/>
      <c r="O39" s="22"/>
      <c r="P39" s="22"/>
      <c r="Q39" s="22"/>
      <c r="S39" s="45" t="s">
        <v>594</v>
      </c>
      <c r="T39" s="49"/>
      <c r="U39" s="210">
        <f>Fintab!I118</f>
        <v>80940</v>
      </c>
    </row>
    <row r="40" spans="1:21" s="35" customFormat="1" ht="15" customHeight="1" x14ac:dyDescent="0.2">
      <c r="F40" s="14"/>
      <c r="G40" s="14"/>
      <c r="H40" s="14"/>
      <c r="I40" s="51"/>
      <c r="K40" s="46"/>
      <c r="L40" s="46"/>
      <c r="M40" s="46"/>
      <c r="O40" s="46"/>
      <c r="P40" s="46"/>
      <c r="Q40" s="46"/>
    </row>
    <row r="41" spans="1:21" s="35" customFormat="1" ht="15" customHeight="1" x14ac:dyDescent="0.2">
      <c r="E41" s="198" t="s">
        <v>22</v>
      </c>
      <c r="F41" s="14"/>
      <c r="G41" s="199"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660</v>
      </c>
      <c r="B43" s="6"/>
      <c r="C43" s="255" t="s">
        <v>515</v>
      </c>
      <c r="D43" s="256"/>
      <c r="E43" s="257"/>
      <c r="F43" s="257"/>
      <c r="G43" s="257"/>
      <c r="H43" s="258"/>
      <c r="I43" s="52" t="s">
        <v>661</v>
      </c>
      <c r="K43" s="255" t="s">
        <v>323</v>
      </c>
      <c r="L43" s="257"/>
      <c r="M43" s="258"/>
      <c r="O43" s="273" t="s">
        <v>662</v>
      </c>
      <c r="P43" s="273"/>
      <c r="Q43" s="273"/>
      <c r="R43" s="273"/>
      <c r="S43" s="273"/>
      <c r="T43" s="273"/>
      <c r="U43" s="273"/>
    </row>
    <row r="44" spans="1:21" ht="9.9499999999999993" customHeight="1" x14ac:dyDescent="0.2"/>
    <row r="45" spans="1:21" x14ac:dyDescent="0.2">
      <c r="A45" s="277" t="s">
        <v>663</v>
      </c>
      <c r="B45" s="53"/>
      <c r="C45" s="255" t="s">
        <v>516</v>
      </c>
      <c r="D45" s="256"/>
      <c r="E45" s="257"/>
      <c r="F45" s="257"/>
      <c r="G45" s="257"/>
      <c r="H45" s="258"/>
      <c r="I45" s="6" t="s">
        <v>664</v>
      </c>
      <c r="K45" s="267" t="s">
        <v>518</v>
      </c>
      <c r="L45" s="268"/>
      <c r="M45" s="269"/>
    </row>
    <row r="46" spans="1:21" ht="3" customHeight="1" x14ac:dyDescent="0.2">
      <c r="A46" s="277"/>
      <c r="B46" s="53"/>
      <c r="I46" s="6"/>
    </row>
    <row r="47" spans="1:21" x14ac:dyDescent="0.2">
      <c r="A47" s="277"/>
      <c r="B47" s="53"/>
      <c r="C47" s="255" t="s">
        <v>517</v>
      </c>
      <c r="D47" s="256"/>
      <c r="E47" s="257"/>
      <c r="F47" s="257"/>
      <c r="G47" s="257"/>
      <c r="H47" s="258"/>
      <c r="I47" s="6" t="s">
        <v>664</v>
      </c>
      <c r="K47" s="267" t="s">
        <v>519</v>
      </c>
      <c r="L47" s="268"/>
      <c r="M47" s="269"/>
      <c r="O47" s="54"/>
      <c r="P47" s="54"/>
      <c r="Q47" s="54"/>
      <c r="R47" s="54"/>
      <c r="S47" s="54"/>
      <c r="T47" s="54"/>
      <c r="U47" s="54"/>
    </row>
    <row r="48" spans="1:21" ht="3" customHeight="1" x14ac:dyDescent="0.2">
      <c r="A48" s="277"/>
      <c r="B48" s="53"/>
      <c r="I48" s="6"/>
    </row>
    <row r="49" spans="1:19" x14ac:dyDescent="0.2">
      <c r="A49" s="277"/>
      <c r="B49" s="53"/>
      <c r="C49" s="255"/>
      <c r="D49" s="256"/>
      <c r="E49" s="257"/>
      <c r="F49" s="257"/>
      <c r="G49" s="257"/>
      <c r="H49" s="258"/>
      <c r="I49" s="6" t="s">
        <v>664</v>
      </c>
      <c r="K49" s="267"/>
      <c r="L49" s="268"/>
      <c r="M49" s="269"/>
      <c r="Q49" s="273" t="s">
        <v>665</v>
      </c>
      <c r="R49" s="273"/>
      <c r="S49" s="273"/>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C23:E23"/>
    <mergeCell ref="K23:M23"/>
    <mergeCell ref="A24:C24"/>
    <mergeCell ref="E24:U24"/>
    <mergeCell ref="O23:Q23"/>
    <mergeCell ref="S23:U23"/>
    <mergeCell ref="O43:U43"/>
    <mergeCell ref="Q49:S49"/>
    <mergeCell ref="A29:C29"/>
    <mergeCell ref="M29:U29"/>
    <mergeCell ref="A30:C30"/>
    <mergeCell ref="Q30:U30"/>
    <mergeCell ref="A45:A49"/>
    <mergeCell ref="K49:M49"/>
    <mergeCell ref="K47:M47"/>
    <mergeCell ref="K43:M43"/>
    <mergeCell ref="A25:C25"/>
    <mergeCell ref="E25:U25"/>
    <mergeCell ref="K45:M45"/>
    <mergeCell ref="A1:U1"/>
    <mergeCell ref="M13:U13"/>
    <mergeCell ref="C14:E14"/>
    <mergeCell ref="G9:I9"/>
    <mergeCell ref="Q9:U9"/>
    <mergeCell ref="S5:U5"/>
    <mergeCell ref="M14:U14"/>
    <mergeCell ref="C45:H45"/>
    <mergeCell ref="C47:H47"/>
    <mergeCell ref="C49:H49"/>
    <mergeCell ref="C43:H43"/>
    <mergeCell ref="C15:U15"/>
    <mergeCell ref="E7:U7"/>
    <mergeCell ref="G10:N10"/>
    <mergeCell ref="G11:N11"/>
    <mergeCell ref="A8:E8"/>
    <mergeCell ref="G8:U8"/>
    <mergeCell ref="A31:C31"/>
    <mergeCell ref="E31:G31"/>
    <mergeCell ref="E26:U26"/>
    <mergeCell ref="A27:C27"/>
    <mergeCell ref="O27:U28"/>
    <mergeCell ref="A26:C26"/>
    <mergeCell ref="A21:A22"/>
    <mergeCell ref="Q3:U3"/>
    <mergeCell ref="C16:U16"/>
    <mergeCell ref="C17:U17"/>
    <mergeCell ref="K3:O3"/>
    <mergeCell ref="A19:A20"/>
    <mergeCell ref="G14:K14"/>
    <mergeCell ref="A12:E12"/>
    <mergeCell ref="S6:U6"/>
    <mergeCell ref="A18:C18"/>
  </mergeCells>
  <phoneticPr fontId="0" type="noConversion"/>
  <dataValidations count="2">
    <dataValidation allowBlank="1" showInputMessage="1" sqref="E18:U18 A1:A19 A21 B1:C17 K50:M65536 F19:G22 D19:E23 C23 B19:B23 B25:U25 E27:E28 B28:C28 G27:G28 I27:I28 K27:K28 A23:A31 M27:U28 H9:U14 D1:G14 H4:O7 I3 H1:O2 M30:U30 J27:J30 I30 H27:H30 G30 F27:F30 O33:O65536 M31 N31:N65536 O31 Q4:U7 K30:K31 X1:IV1048576 V1:W37 V40:W65536 P31:R65536 S41:U65536 S31:U39 H19:U23 P1:P7 Q1:U2 L27:L44 K33:K44 M33:M44 K46:M46 K48:M48 D27:D65536 A32:C65536 E31:J65536"/>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9:M49 K45:M45 K47:M47">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E154" sqref="E154:K154"/>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7" t="s">
        <v>426</v>
      </c>
      <c r="B1" s="317"/>
      <c r="C1" s="317"/>
      <c r="D1" s="317"/>
      <c r="E1" s="317"/>
      <c r="F1" s="317"/>
      <c r="G1" s="317"/>
      <c r="H1" s="317"/>
      <c r="I1" s="317"/>
      <c r="J1" s="317"/>
      <c r="K1" s="317"/>
      <c r="L1" s="317"/>
      <c r="M1" s="317"/>
      <c r="N1" s="317"/>
      <c r="O1" s="317"/>
      <c r="P1" s="283"/>
      <c r="Q1" s="283"/>
      <c r="R1" s="283"/>
      <c r="S1" s="283"/>
      <c r="T1" s="283"/>
      <c r="U1" s="283"/>
    </row>
    <row r="2" spans="1:21" ht="9.9499999999999993" customHeight="1" x14ac:dyDescent="0.2"/>
    <row r="3" spans="1:21" ht="35.1" customHeight="1" x14ac:dyDescent="0.2">
      <c r="A3" s="56" t="s">
        <v>428</v>
      </c>
      <c r="H3" s="57"/>
      <c r="Q3" s="235" t="s">
        <v>427</v>
      </c>
      <c r="R3" s="236"/>
      <c r="S3" s="236"/>
      <c r="T3" s="236"/>
      <c r="U3" s="237"/>
    </row>
    <row r="4" spans="1:21" ht="10.5" customHeight="1" x14ac:dyDescent="0.2">
      <c r="A4" s="58"/>
      <c r="B4" s="58"/>
    </row>
    <row r="5" spans="1:21" ht="18" customHeight="1" x14ac:dyDescent="0.2">
      <c r="B5" s="59"/>
      <c r="E5" s="60" t="s">
        <v>541</v>
      </c>
      <c r="G5" s="61" t="s">
        <v>374</v>
      </c>
      <c r="H5" s="59"/>
      <c r="I5" s="59"/>
      <c r="J5" s="62"/>
      <c r="K5" s="62"/>
      <c r="L5" s="62"/>
      <c r="M5" s="62"/>
      <c r="N5" s="62"/>
      <c r="O5" s="62"/>
      <c r="Q5" s="60" t="s">
        <v>542</v>
      </c>
      <c r="S5" s="318" t="s">
        <v>628</v>
      </c>
      <c r="T5" s="319"/>
      <c r="U5" s="322"/>
    </row>
    <row r="6" spans="1:21" ht="3" customHeight="1" x14ac:dyDescent="0.2">
      <c r="A6" s="59"/>
      <c r="B6" s="59"/>
      <c r="C6" s="59"/>
      <c r="D6" s="59"/>
      <c r="E6" s="59"/>
      <c r="F6" s="59"/>
      <c r="G6" s="59"/>
      <c r="H6" s="59"/>
      <c r="I6" s="59"/>
      <c r="J6" s="63"/>
      <c r="K6" s="63"/>
      <c r="L6" s="63"/>
      <c r="M6" s="63"/>
      <c r="N6" s="63"/>
      <c r="O6" s="63"/>
    </row>
    <row r="7" spans="1:21" ht="18" customHeight="1" x14ac:dyDescent="0.2">
      <c r="E7" s="64" t="s">
        <v>543</v>
      </c>
      <c r="G7" s="65" t="s">
        <v>375</v>
      </c>
      <c r="H7" s="59"/>
      <c r="I7" s="59"/>
      <c r="J7" s="62"/>
      <c r="K7" s="62"/>
      <c r="L7" s="62"/>
      <c r="M7" s="62"/>
      <c r="N7" s="62"/>
      <c r="O7" s="62"/>
      <c r="Q7" s="60" t="s">
        <v>544</v>
      </c>
      <c r="S7" s="318" t="s">
        <v>629</v>
      </c>
      <c r="T7" s="319"/>
      <c r="U7" s="322"/>
    </row>
    <row r="8" spans="1:21" ht="3" customHeight="1" x14ac:dyDescent="0.2"/>
    <row r="9" spans="1:21" ht="18" customHeight="1" x14ac:dyDescent="0.2">
      <c r="B9" s="64"/>
      <c r="C9" s="64" t="s">
        <v>545</v>
      </c>
      <c r="D9" s="64"/>
      <c r="E9" s="267" t="s">
        <v>376</v>
      </c>
      <c r="F9" s="298"/>
      <c r="G9" s="298"/>
      <c r="H9" s="298"/>
      <c r="I9" s="298"/>
      <c r="J9" s="298"/>
      <c r="K9" s="298"/>
      <c r="L9" s="298"/>
      <c r="M9" s="298"/>
      <c r="N9" s="298"/>
      <c r="O9" s="298"/>
      <c r="P9" s="298"/>
      <c r="Q9" s="298"/>
      <c r="R9" s="298"/>
      <c r="S9" s="298"/>
      <c r="T9" s="298"/>
      <c r="U9" s="299"/>
    </row>
    <row r="10" spans="1:21" ht="3" customHeight="1" x14ac:dyDescent="0.2">
      <c r="A10" s="59"/>
      <c r="B10" s="59"/>
      <c r="C10" s="59"/>
      <c r="D10" s="59"/>
      <c r="E10" s="59"/>
      <c r="F10" s="59"/>
    </row>
    <row r="11" spans="1:21" ht="24.95" customHeight="1" x14ac:dyDescent="0.2">
      <c r="A11" s="301" t="s">
        <v>666</v>
      </c>
      <c r="B11" s="302"/>
      <c r="C11" s="302"/>
      <c r="D11" s="302"/>
      <c r="E11" s="302"/>
      <c r="F11" s="66"/>
      <c r="G11" s="67">
        <v>48000</v>
      </c>
      <c r="H11" s="68"/>
      <c r="I11" s="267" t="s">
        <v>377</v>
      </c>
      <c r="J11" s="289"/>
      <c r="K11" s="268"/>
      <c r="L11" s="268"/>
      <c r="M11" s="269"/>
      <c r="O11" s="267" t="s">
        <v>378</v>
      </c>
      <c r="P11" s="289"/>
      <c r="Q11" s="289"/>
      <c r="R11" s="289"/>
      <c r="S11" s="289"/>
      <c r="T11" s="289"/>
      <c r="U11" s="290"/>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549</v>
      </c>
      <c r="F13" s="73"/>
      <c r="G13" s="267" t="s">
        <v>379</v>
      </c>
      <c r="H13" s="268"/>
      <c r="I13" s="269"/>
      <c r="O13" s="60" t="s">
        <v>550</v>
      </c>
      <c r="P13" s="75"/>
      <c r="Q13" s="318" t="s">
        <v>380</v>
      </c>
      <c r="R13" s="319"/>
      <c r="S13" s="320"/>
      <c r="T13" s="320"/>
      <c r="U13" s="321"/>
    </row>
    <row r="14" spans="1:21" ht="3" customHeight="1" x14ac:dyDescent="0.2">
      <c r="A14" s="69"/>
      <c r="B14" s="69"/>
      <c r="C14" s="69"/>
      <c r="D14" s="69"/>
      <c r="E14" s="69"/>
      <c r="F14" s="69"/>
    </row>
    <row r="15" spans="1:21" x14ac:dyDescent="0.2">
      <c r="A15" s="73"/>
      <c r="B15" s="64"/>
      <c r="C15" s="64"/>
      <c r="D15" s="64"/>
      <c r="E15" s="64" t="s">
        <v>551</v>
      </c>
      <c r="F15" s="69"/>
      <c r="G15" s="300" t="s">
        <v>381</v>
      </c>
      <c r="H15" s="291"/>
      <c r="I15" s="291"/>
      <c r="J15" s="291"/>
      <c r="K15" s="291"/>
      <c r="L15" s="291"/>
      <c r="M15" s="291"/>
      <c r="N15" s="292"/>
      <c r="O15" s="76"/>
      <c r="P15" s="77"/>
      <c r="Q15" s="72"/>
      <c r="S15" s="60" t="s">
        <v>552</v>
      </c>
      <c r="U15" s="78">
        <v>34243</v>
      </c>
    </row>
    <row r="16" spans="1:21" ht="3" customHeight="1" x14ac:dyDescent="0.2">
      <c r="A16" s="69"/>
      <c r="B16" s="69"/>
      <c r="C16" s="69"/>
      <c r="D16" s="69"/>
      <c r="E16" s="69"/>
      <c r="F16" s="69"/>
      <c r="O16" s="79"/>
      <c r="P16" s="79"/>
      <c r="Q16" s="72"/>
    </row>
    <row r="17" spans="1:21" x14ac:dyDescent="0.2">
      <c r="A17" s="73"/>
      <c r="B17" s="64"/>
      <c r="C17" s="64"/>
      <c r="D17" s="64"/>
      <c r="E17" s="64" t="s">
        <v>553</v>
      </c>
      <c r="F17" s="69"/>
      <c r="G17" s="300" t="s">
        <v>398</v>
      </c>
      <c r="H17" s="291"/>
      <c r="I17" s="291"/>
      <c r="J17" s="291"/>
      <c r="K17" s="291"/>
      <c r="L17" s="291"/>
      <c r="M17" s="291"/>
      <c r="N17" s="292"/>
      <c r="O17" s="76"/>
      <c r="P17" s="77"/>
      <c r="Q17" s="72"/>
      <c r="S17" s="60" t="s">
        <v>554</v>
      </c>
      <c r="U17" s="80">
        <v>22</v>
      </c>
    </row>
    <row r="18" spans="1:21" ht="3" customHeight="1" x14ac:dyDescent="0.2">
      <c r="A18" s="69"/>
      <c r="B18" s="69"/>
      <c r="C18" s="69"/>
      <c r="D18" s="69"/>
      <c r="E18" s="69"/>
      <c r="F18" s="69"/>
    </row>
    <row r="19" spans="1:21" x14ac:dyDescent="0.2">
      <c r="A19" s="323" t="s">
        <v>555</v>
      </c>
      <c r="B19" s="323"/>
      <c r="C19" s="323"/>
      <c r="D19" s="323"/>
      <c r="E19" s="323"/>
      <c r="F19" s="69"/>
      <c r="G19" s="81">
        <v>20</v>
      </c>
      <c r="H19" s="59"/>
      <c r="I19" s="59"/>
      <c r="N19" s="59"/>
      <c r="P19" s="59"/>
      <c r="Q19" s="59"/>
      <c r="S19" s="64" t="s">
        <v>556</v>
      </c>
      <c r="T19" s="59"/>
      <c r="U19" s="80">
        <v>7196</v>
      </c>
    </row>
    <row r="20" spans="1:21" ht="3" customHeight="1" x14ac:dyDescent="0.2"/>
    <row r="21" spans="1:21" x14ac:dyDescent="0.2">
      <c r="A21" s="82"/>
      <c r="B21" s="69"/>
      <c r="C21" s="64" t="s">
        <v>557</v>
      </c>
      <c r="D21" s="83"/>
      <c r="E21" s="61" t="s">
        <v>382</v>
      </c>
      <c r="K21" s="60" t="s">
        <v>558</v>
      </c>
      <c r="M21" s="267" t="s">
        <v>281</v>
      </c>
      <c r="N21" s="291"/>
      <c r="O21" s="291"/>
      <c r="P21" s="291"/>
      <c r="Q21" s="291"/>
      <c r="R21" s="291"/>
      <c r="S21" s="291"/>
      <c r="T21" s="291"/>
      <c r="U21" s="292"/>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559</v>
      </c>
      <c r="C23" s="267" t="s">
        <v>383</v>
      </c>
      <c r="D23" s="268"/>
      <c r="E23" s="269"/>
      <c r="F23" s="73"/>
      <c r="G23" s="280" t="s">
        <v>560</v>
      </c>
      <c r="H23" s="281"/>
      <c r="I23" s="281"/>
      <c r="J23" s="281"/>
      <c r="K23" s="281"/>
      <c r="M23" s="267" t="s">
        <v>282</v>
      </c>
      <c r="N23" s="291"/>
      <c r="O23" s="291"/>
      <c r="P23" s="291"/>
      <c r="Q23" s="291"/>
      <c r="R23" s="291"/>
      <c r="S23" s="291"/>
      <c r="T23" s="291"/>
      <c r="U23" s="292"/>
    </row>
    <row r="24" spans="1:21" ht="3" customHeight="1" x14ac:dyDescent="0.2">
      <c r="C24" s="73"/>
      <c r="D24" s="73"/>
      <c r="E24" s="73"/>
      <c r="F24" s="79"/>
      <c r="G24" s="79"/>
      <c r="H24" s="79"/>
      <c r="I24" s="79"/>
      <c r="J24" s="79"/>
      <c r="K24" s="79"/>
      <c r="L24" s="79"/>
      <c r="M24" s="79"/>
      <c r="N24" s="79"/>
      <c r="O24" s="79"/>
    </row>
    <row r="25" spans="1:21" ht="27" customHeight="1" x14ac:dyDescent="0.25">
      <c r="A25" s="87" t="s">
        <v>667</v>
      </c>
      <c r="B25" s="88"/>
      <c r="C25" s="88"/>
    </row>
    <row r="26" spans="1:21" ht="12.95" customHeight="1" x14ac:dyDescent="0.2">
      <c r="C26" s="293" t="s">
        <v>668</v>
      </c>
      <c r="D26" s="327"/>
      <c r="E26" s="327"/>
      <c r="F26" s="327"/>
      <c r="G26" s="327"/>
      <c r="H26" s="90"/>
      <c r="I26" s="324" t="s">
        <v>669</v>
      </c>
      <c r="J26" s="73"/>
      <c r="K26" s="293" t="s">
        <v>670</v>
      </c>
      <c r="L26" s="293"/>
      <c r="M26" s="293"/>
      <c r="N26" s="293"/>
      <c r="O26" s="293"/>
      <c r="P26" s="293"/>
      <c r="Q26" s="293"/>
      <c r="R26" s="293"/>
      <c r="S26" s="293"/>
      <c r="T26" s="293"/>
      <c r="U26" s="293"/>
    </row>
    <row r="27" spans="1:21" ht="12.95" customHeight="1" x14ac:dyDescent="0.2">
      <c r="C27" s="327"/>
      <c r="D27" s="327"/>
      <c r="E27" s="327"/>
      <c r="F27" s="327"/>
      <c r="G27" s="327"/>
      <c r="H27" s="90"/>
      <c r="I27" s="325"/>
      <c r="J27" s="91"/>
      <c r="K27" s="293" t="s">
        <v>671</v>
      </c>
      <c r="L27" s="293"/>
      <c r="M27" s="293"/>
      <c r="N27" s="89"/>
      <c r="O27" s="293" t="s">
        <v>672</v>
      </c>
      <c r="P27" s="326"/>
      <c r="Q27" s="326"/>
      <c r="R27" s="326"/>
      <c r="S27" s="326"/>
      <c r="T27" s="326"/>
      <c r="U27" s="326"/>
    </row>
    <row r="28" spans="1:21" ht="3" customHeight="1" x14ac:dyDescent="0.2"/>
    <row r="29" spans="1:21" x14ac:dyDescent="0.2">
      <c r="A29" s="331" t="s">
        <v>673</v>
      </c>
      <c r="B29" s="332"/>
      <c r="C29" s="267" t="s">
        <v>283</v>
      </c>
      <c r="D29" s="289"/>
      <c r="E29" s="289"/>
      <c r="F29" s="289"/>
      <c r="G29" s="290"/>
      <c r="H29" s="93"/>
      <c r="I29" s="78">
        <v>18618</v>
      </c>
      <c r="J29" s="68"/>
      <c r="K29" s="267" t="s">
        <v>287</v>
      </c>
      <c r="L29" s="291"/>
      <c r="M29" s="292"/>
      <c r="O29" s="267" t="s">
        <v>764</v>
      </c>
      <c r="P29" s="289"/>
      <c r="Q29" s="289"/>
      <c r="R29" s="289"/>
      <c r="S29" s="289"/>
      <c r="T29" s="289"/>
      <c r="U29" s="290"/>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674</v>
      </c>
      <c r="B31" s="94"/>
      <c r="C31" s="267" t="s">
        <v>284</v>
      </c>
      <c r="D31" s="289"/>
      <c r="E31" s="289"/>
      <c r="F31" s="289"/>
      <c r="G31" s="290"/>
      <c r="H31" s="93"/>
      <c r="I31" s="78">
        <v>17573</v>
      </c>
      <c r="J31" s="68"/>
      <c r="K31" s="267" t="s">
        <v>377</v>
      </c>
      <c r="L31" s="291"/>
      <c r="M31" s="292"/>
      <c r="O31" s="267" t="s">
        <v>288</v>
      </c>
      <c r="P31" s="289"/>
      <c r="Q31" s="289"/>
      <c r="R31" s="289"/>
      <c r="S31" s="289"/>
      <c r="T31" s="289"/>
      <c r="U31" s="290"/>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675</v>
      </c>
      <c r="B33" s="94"/>
      <c r="C33" s="267" t="s">
        <v>285</v>
      </c>
      <c r="D33" s="289"/>
      <c r="E33" s="289"/>
      <c r="F33" s="289"/>
      <c r="G33" s="290"/>
      <c r="H33" s="93"/>
      <c r="I33" s="78">
        <v>20281</v>
      </c>
      <c r="J33" s="68"/>
      <c r="K33" s="267" t="s">
        <v>377</v>
      </c>
      <c r="L33" s="291"/>
      <c r="M33" s="292"/>
      <c r="O33" s="267" t="s">
        <v>289</v>
      </c>
      <c r="P33" s="289"/>
      <c r="Q33" s="289"/>
      <c r="R33" s="289"/>
      <c r="S33" s="289"/>
      <c r="T33" s="289"/>
      <c r="U33" s="290"/>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676</v>
      </c>
      <c r="B35" s="94"/>
      <c r="C35" s="267" t="s">
        <v>286</v>
      </c>
      <c r="D35" s="289"/>
      <c r="E35" s="289"/>
      <c r="F35" s="289"/>
      <c r="G35" s="290"/>
      <c r="H35" s="93"/>
      <c r="I35" s="78">
        <v>24536</v>
      </c>
      <c r="J35" s="68"/>
      <c r="K35" s="267" t="s">
        <v>377</v>
      </c>
      <c r="L35" s="291"/>
      <c r="M35" s="292"/>
      <c r="O35" s="267" t="s">
        <v>290</v>
      </c>
      <c r="P35" s="289"/>
      <c r="Q35" s="289"/>
      <c r="R35" s="289"/>
      <c r="S35" s="289"/>
      <c r="T35" s="289"/>
      <c r="U35" s="290"/>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677</v>
      </c>
      <c r="B37" s="94"/>
      <c r="C37" s="267"/>
      <c r="D37" s="289"/>
      <c r="E37" s="289"/>
      <c r="F37" s="289"/>
      <c r="G37" s="290"/>
      <c r="H37" s="93"/>
      <c r="I37" s="78"/>
      <c r="J37" s="68"/>
      <c r="K37" s="267"/>
      <c r="L37" s="291"/>
      <c r="M37" s="292"/>
      <c r="O37" s="267"/>
      <c r="P37" s="289"/>
      <c r="Q37" s="289"/>
      <c r="R37" s="289"/>
      <c r="S37" s="289"/>
      <c r="T37" s="289"/>
      <c r="U37" s="290"/>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678</v>
      </c>
      <c r="B39" s="94"/>
      <c r="C39" s="267"/>
      <c r="D39" s="289"/>
      <c r="E39" s="289"/>
      <c r="F39" s="289"/>
      <c r="G39" s="290"/>
      <c r="H39" s="93"/>
      <c r="I39" s="78"/>
      <c r="J39" s="68"/>
      <c r="K39" s="267"/>
      <c r="L39" s="291"/>
      <c r="M39" s="292"/>
      <c r="O39" s="267"/>
      <c r="P39" s="289"/>
      <c r="Q39" s="289"/>
      <c r="R39" s="289"/>
      <c r="S39" s="289"/>
      <c r="T39" s="289"/>
      <c r="U39" s="290"/>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679</v>
      </c>
      <c r="B41" s="94"/>
      <c r="C41" s="267"/>
      <c r="D41" s="289"/>
      <c r="E41" s="289"/>
      <c r="F41" s="289"/>
      <c r="G41" s="290"/>
      <c r="H41" s="93"/>
      <c r="I41" s="78"/>
      <c r="J41" s="68"/>
      <c r="K41" s="267"/>
      <c r="L41" s="291"/>
      <c r="M41" s="292"/>
      <c r="O41" s="267"/>
      <c r="P41" s="289"/>
      <c r="Q41" s="289"/>
      <c r="R41" s="289"/>
      <c r="S41" s="289"/>
      <c r="T41" s="289"/>
      <c r="U41" s="290"/>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680</v>
      </c>
      <c r="B43" s="94"/>
      <c r="C43" s="267"/>
      <c r="D43" s="289"/>
      <c r="E43" s="289"/>
      <c r="F43" s="289"/>
      <c r="G43" s="290"/>
      <c r="H43" s="93"/>
      <c r="I43" s="78"/>
      <c r="J43" s="68"/>
      <c r="K43" s="267"/>
      <c r="L43" s="291"/>
      <c r="M43" s="292"/>
      <c r="O43" s="267"/>
      <c r="P43" s="289"/>
      <c r="Q43" s="289"/>
      <c r="R43" s="289"/>
      <c r="S43" s="289"/>
      <c r="T43" s="289"/>
      <c r="U43" s="290"/>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681</v>
      </c>
      <c r="B45" s="94"/>
      <c r="C45" s="267"/>
      <c r="D45" s="289"/>
      <c r="E45" s="289"/>
      <c r="F45" s="289"/>
      <c r="G45" s="290"/>
      <c r="H45" s="93"/>
      <c r="I45" s="78"/>
      <c r="J45" s="68"/>
      <c r="K45" s="267"/>
      <c r="L45" s="291"/>
      <c r="M45" s="292"/>
      <c r="O45" s="267"/>
      <c r="P45" s="289"/>
      <c r="Q45" s="289"/>
      <c r="R45" s="289"/>
      <c r="S45" s="289"/>
      <c r="T45" s="289"/>
      <c r="U45" s="290"/>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682</v>
      </c>
      <c r="B47" s="94"/>
      <c r="C47" s="267"/>
      <c r="D47" s="289"/>
      <c r="E47" s="289"/>
      <c r="F47" s="289"/>
      <c r="G47" s="290"/>
      <c r="H47" s="93"/>
      <c r="I47" s="78"/>
      <c r="J47" s="68"/>
      <c r="K47" s="267"/>
      <c r="L47" s="291"/>
      <c r="M47" s="292"/>
      <c r="O47" s="267"/>
      <c r="P47" s="289"/>
      <c r="Q47" s="289"/>
      <c r="R47" s="289"/>
      <c r="S47" s="289"/>
      <c r="T47" s="289"/>
      <c r="U47" s="290"/>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683</v>
      </c>
      <c r="B49" s="94"/>
      <c r="C49" s="267"/>
      <c r="D49" s="289"/>
      <c r="E49" s="289"/>
      <c r="F49" s="289"/>
      <c r="G49" s="290"/>
      <c r="H49" s="93"/>
      <c r="I49" s="78"/>
      <c r="J49" s="68"/>
      <c r="K49" s="267"/>
      <c r="L49" s="291"/>
      <c r="M49" s="292"/>
      <c r="O49" s="267"/>
      <c r="P49" s="289"/>
      <c r="Q49" s="289"/>
      <c r="R49" s="289"/>
      <c r="S49" s="289"/>
      <c r="T49" s="289"/>
      <c r="U49" s="290"/>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31" t="s">
        <v>684</v>
      </c>
      <c r="B51" s="332"/>
      <c r="C51" s="267"/>
      <c r="D51" s="289"/>
      <c r="E51" s="289"/>
      <c r="F51" s="289"/>
      <c r="G51" s="290"/>
      <c r="H51" s="93"/>
      <c r="I51" s="78"/>
      <c r="J51" s="68"/>
      <c r="K51" s="267"/>
      <c r="L51" s="291"/>
      <c r="M51" s="292"/>
      <c r="O51" s="267"/>
      <c r="P51" s="289"/>
      <c r="Q51" s="289"/>
      <c r="R51" s="289"/>
      <c r="S51" s="289"/>
      <c r="T51" s="289"/>
      <c r="U51" s="290"/>
    </row>
    <row r="52" spans="1:21" ht="26.25" customHeight="1" x14ac:dyDescent="0.25">
      <c r="A52" s="87" t="s">
        <v>685</v>
      </c>
      <c r="B52" s="88"/>
    </row>
    <row r="53" spans="1:21" ht="3.95" customHeight="1" x14ac:dyDescent="0.2"/>
    <row r="54" spans="1:21" x14ac:dyDescent="0.2">
      <c r="A54" s="331" t="s">
        <v>673</v>
      </c>
      <c r="B54" s="332"/>
      <c r="C54" s="267" t="s">
        <v>291</v>
      </c>
      <c r="D54" s="289"/>
      <c r="E54" s="289"/>
      <c r="F54" s="289"/>
      <c r="G54" s="290"/>
      <c r="H54" s="93"/>
      <c r="I54" s="95">
        <v>21186</v>
      </c>
      <c r="J54" s="68"/>
      <c r="K54" s="267" t="s">
        <v>287</v>
      </c>
      <c r="L54" s="291"/>
      <c r="M54" s="292"/>
      <c r="O54" s="267" t="s">
        <v>601</v>
      </c>
      <c r="P54" s="289"/>
      <c r="Q54" s="289"/>
      <c r="R54" s="289"/>
      <c r="S54" s="289"/>
      <c r="T54" s="289"/>
      <c r="U54" s="290"/>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674</v>
      </c>
      <c r="B56" s="94"/>
      <c r="C56" s="267" t="s">
        <v>292</v>
      </c>
      <c r="D56" s="289"/>
      <c r="E56" s="289"/>
      <c r="F56" s="289"/>
      <c r="G56" s="290"/>
      <c r="H56" s="93"/>
      <c r="I56" s="95">
        <v>17192</v>
      </c>
      <c r="J56" s="68"/>
      <c r="K56" s="267" t="s">
        <v>377</v>
      </c>
      <c r="L56" s="291"/>
      <c r="M56" s="292"/>
      <c r="O56" s="267" t="s">
        <v>602</v>
      </c>
      <c r="P56" s="289"/>
      <c r="Q56" s="289"/>
      <c r="R56" s="289"/>
      <c r="S56" s="289"/>
      <c r="T56" s="289"/>
      <c r="U56" s="290"/>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675</v>
      </c>
      <c r="B58" s="94"/>
      <c r="C58" s="267" t="s">
        <v>293</v>
      </c>
      <c r="D58" s="289"/>
      <c r="E58" s="289"/>
      <c r="F58" s="289"/>
      <c r="G58" s="290"/>
      <c r="H58" s="93"/>
      <c r="I58" s="95">
        <v>19376</v>
      </c>
      <c r="J58" s="68"/>
      <c r="K58" s="267" t="s">
        <v>287</v>
      </c>
      <c r="L58" s="291"/>
      <c r="M58" s="292"/>
      <c r="O58" s="267" t="s">
        <v>603</v>
      </c>
      <c r="P58" s="289"/>
      <c r="Q58" s="289"/>
      <c r="R58" s="289"/>
      <c r="S58" s="289"/>
      <c r="T58" s="289"/>
      <c r="U58" s="290"/>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676</v>
      </c>
      <c r="B60" s="94"/>
      <c r="C60" s="267" t="s">
        <v>294</v>
      </c>
      <c r="D60" s="289"/>
      <c r="E60" s="289"/>
      <c r="F60" s="289"/>
      <c r="G60" s="290"/>
      <c r="H60" s="93"/>
      <c r="I60" s="95">
        <v>17993</v>
      </c>
      <c r="J60" s="68"/>
      <c r="K60" s="267" t="s">
        <v>377</v>
      </c>
      <c r="L60" s="291"/>
      <c r="M60" s="292"/>
      <c r="O60" s="267" t="s">
        <v>604</v>
      </c>
      <c r="P60" s="289"/>
      <c r="Q60" s="289"/>
      <c r="R60" s="289"/>
      <c r="S60" s="289"/>
      <c r="T60" s="289"/>
      <c r="U60" s="290"/>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677</v>
      </c>
      <c r="B62" s="94"/>
      <c r="C62" s="267" t="s">
        <v>295</v>
      </c>
      <c r="D62" s="289"/>
      <c r="E62" s="289"/>
      <c r="F62" s="289"/>
      <c r="G62" s="290"/>
      <c r="H62" s="93"/>
      <c r="I62" s="95">
        <v>18140</v>
      </c>
      <c r="J62" s="68"/>
      <c r="K62" s="267" t="s">
        <v>287</v>
      </c>
      <c r="L62" s="291"/>
      <c r="M62" s="292"/>
      <c r="O62" s="267" t="s">
        <v>605</v>
      </c>
      <c r="P62" s="289"/>
      <c r="Q62" s="289"/>
      <c r="R62" s="289"/>
      <c r="S62" s="289"/>
      <c r="T62" s="289"/>
      <c r="U62" s="290"/>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678</v>
      </c>
      <c r="B64" s="94"/>
      <c r="C64" s="267" t="s">
        <v>296</v>
      </c>
      <c r="D64" s="289"/>
      <c r="E64" s="289"/>
      <c r="F64" s="289"/>
      <c r="G64" s="290"/>
      <c r="H64" s="93"/>
      <c r="I64" s="95">
        <v>19391</v>
      </c>
      <c r="J64" s="68"/>
      <c r="K64" s="267" t="s">
        <v>600</v>
      </c>
      <c r="L64" s="291"/>
      <c r="M64" s="292"/>
      <c r="O64" s="267" t="s">
        <v>606</v>
      </c>
      <c r="P64" s="289"/>
      <c r="Q64" s="289"/>
      <c r="R64" s="289"/>
      <c r="S64" s="289"/>
      <c r="T64" s="289"/>
      <c r="U64" s="290"/>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679</v>
      </c>
      <c r="B66" s="94"/>
      <c r="C66" s="267" t="s">
        <v>297</v>
      </c>
      <c r="D66" s="289"/>
      <c r="E66" s="289"/>
      <c r="F66" s="289"/>
      <c r="G66" s="290"/>
      <c r="H66" s="93"/>
      <c r="I66" s="95">
        <v>16513</v>
      </c>
      <c r="J66" s="68"/>
      <c r="K66" s="267" t="s">
        <v>287</v>
      </c>
      <c r="L66" s="291"/>
      <c r="M66" s="292"/>
      <c r="O66" s="267" t="s">
        <v>607</v>
      </c>
      <c r="P66" s="289"/>
      <c r="Q66" s="289"/>
      <c r="R66" s="289"/>
      <c r="S66" s="289"/>
      <c r="T66" s="289"/>
      <c r="U66" s="290"/>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680</v>
      </c>
      <c r="B68" s="94"/>
      <c r="C68" s="267" t="s">
        <v>298</v>
      </c>
      <c r="D68" s="289"/>
      <c r="E68" s="289"/>
      <c r="F68" s="289"/>
      <c r="G68" s="290"/>
      <c r="H68" s="93"/>
      <c r="I68" s="95">
        <v>12560</v>
      </c>
      <c r="J68" s="68"/>
      <c r="K68" s="267" t="s">
        <v>287</v>
      </c>
      <c r="L68" s="291"/>
      <c r="M68" s="292"/>
      <c r="O68" s="267" t="s">
        <v>608</v>
      </c>
      <c r="P68" s="289"/>
      <c r="Q68" s="289"/>
      <c r="R68" s="289"/>
      <c r="S68" s="289"/>
      <c r="T68" s="289"/>
      <c r="U68" s="290"/>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681</v>
      </c>
      <c r="B70" s="94"/>
      <c r="C70" s="267" t="s">
        <v>299</v>
      </c>
      <c r="D70" s="289"/>
      <c r="E70" s="289"/>
      <c r="F70" s="289"/>
      <c r="G70" s="290"/>
      <c r="H70" s="93"/>
      <c r="I70" s="95">
        <v>12550</v>
      </c>
      <c r="J70" s="68"/>
      <c r="K70" s="267" t="s">
        <v>287</v>
      </c>
      <c r="L70" s="291"/>
      <c r="M70" s="292"/>
      <c r="O70" s="267" t="s">
        <v>609</v>
      </c>
      <c r="P70" s="289"/>
      <c r="Q70" s="289"/>
      <c r="R70" s="289"/>
      <c r="S70" s="289"/>
      <c r="T70" s="289"/>
      <c r="U70" s="290"/>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682</v>
      </c>
      <c r="B72" s="94"/>
      <c r="C72" s="267" t="s">
        <v>300</v>
      </c>
      <c r="D72" s="289"/>
      <c r="E72" s="289"/>
      <c r="F72" s="289"/>
      <c r="G72" s="290"/>
      <c r="H72" s="93"/>
      <c r="I72" s="95">
        <v>17969</v>
      </c>
      <c r="J72" s="68"/>
      <c r="K72" s="267" t="s">
        <v>287</v>
      </c>
      <c r="L72" s="291"/>
      <c r="M72" s="292"/>
      <c r="O72" s="267" t="s">
        <v>610</v>
      </c>
      <c r="P72" s="289"/>
      <c r="Q72" s="289"/>
      <c r="R72" s="289"/>
      <c r="S72" s="289"/>
      <c r="T72" s="289"/>
      <c r="U72" s="290"/>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683</v>
      </c>
      <c r="B74" s="94"/>
      <c r="C74" s="267" t="s">
        <v>301</v>
      </c>
      <c r="D74" s="289"/>
      <c r="E74" s="289"/>
      <c r="F74" s="289"/>
      <c r="G74" s="290"/>
      <c r="H74" s="93"/>
      <c r="I74" s="95">
        <v>24262</v>
      </c>
      <c r="J74" s="68"/>
      <c r="K74" s="267" t="s">
        <v>377</v>
      </c>
      <c r="L74" s="291"/>
      <c r="M74" s="292"/>
      <c r="O74" s="267" t="s">
        <v>611</v>
      </c>
      <c r="P74" s="289"/>
      <c r="Q74" s="289"/>
      <c r="R74" s="289"/>
      <c r="S74" s="289"/>
      <c r="T74" s="289"/>
      <c r="U74" s="290"/>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686</v>
      </c>
      <c r="B76" s="94"/>
      <c r="C76" s="267"/>
      <c r="D76" s="289"/>
      <c r="E76" s="289"/>
      <c r="F76" s="289"/>
      <c r="G76" s="290"/>
      <c r="H76" s="93"/>
      <c r="I76" s="95"/>
      <c r="J76" s="68"/>
      <c r="K76" s="267"/>
      <c r="L76" s="291"/>
      <c r="M76" s="292"/>
      <c r="O76" s="267"/>
      <c r="P76" s="289"/>
      <c r="Q76" s="289"/>
      <c r="R76" s="289"/>
      <c r="S76" s="289"/>
      <c r="T76" s="289"/>
      <c r="U76" s="290"/>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687</v>
      </c>
      <c r="B78" s="94"/>
      <c r="C78" s="267"/>
      <c r="D78" s="289"/>
      <c r="E78" s="289"/>
      <c r="F78" s="289"/>
      <c r="G78" s="290"/>
      <c r="H78" s="93"/>
      <c r="I78" s="95"/>
      <c r="J78" s="68"/>
      <c r="K78" s="267"/>
      <c r="L78" s="291"/>
      <c r="M78" s="292"/>
      <c r="O78" s="267"/>
      <c r="P78" s="289"/>
      <c r="Q78" s="289"/>
      <c r="R78" s="289"/>
      <c r="S78" s="289"/>
      <c r="T78" s="289"/>
      <c r="U78" s="290"/>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688</v>
      </c>
      <c r="B80" s="94"/>
      <c r="C80" s="267"/>
      <c r="D80" s="289"/>
      <c r="E80" s="289"/>
      <c r="F80" s="289"/>
      <c r="G80" s="290"/>
      <c r="H80" s="93"/>
      <c r="I80" s="95"/>
      <c r="J80" s="68"/>
      <c r="K80" s="267"/>
      <c r="L80" s="291"/>
      <c r="M80" s="292"/>
      <c r="O80" s="267"/>
      <c r="P80" s="289"/>
      <c r="Q80" s="289"/>
      <c r="R80" s="289"/>
      <c r="S80" s="289"/>
      <c r="T80" s="289"/>
      <c r="U80" s="290"/>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689</v>
      </c>
      <c r="B82" s="94"/>
      <c r="C82" s="267"/>
      <c r="D82" s="289"/>
      <c r="E82" s="289"/>
      <c r="F82" s="289"/>
      <c r="G82" s="290"/>
      <c r="H82" s="93"/>
      <c r="I82" s="95"/>
      <c r="J82" s="68"/>
      <c r="K82" s="267"/>
      <c r="L82" s="291"/>
      <c r="M82" s="292"/>
      <c r="O82" s="267"/>
      <c r="P82" s="289"/>
      <c r="Q82" s="289"/>
      <c r="R82" s="289"/>
      <c r="S82" s="289"/>
      <c r="T82" s="289"/>
      <c r="U82" s="290"/>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690</v>
      </c>
      <c r="B84" s="94"/>
      <c r="C84" s="267"/>
      <c r="D84" s="289"/>
      <c r="E84" s="289"/>
      <c r="F84" s="289"/>
      <c r="G84" s="290"/>
      <c r="H84" s="93"/>
      <c r="I84" s="95"/>
      <c r="J84" s="68"/>
      <c r="K84" s="267"/>
      <c r="L84" s="291"/>
      <c r="M84" s="292"/>
      <c r="O84" s="267"/>
      <c r="P84" s="289"/>
      <c r="Q84" s="289"/>
      <c r="R84" s="289"/>
      <c r="S84" s="289"/>
      <c r="T84" s="289"/>
      <c r="U84" s="290"/>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545</v>
      </c>
      <c r="D86" s="97"/>
      <c r="E86" s="98" t="str">
        <f>IF(LEN(Tablica_A!$E$9)&gt;3,Tablica_A!$E$9,"Nije upisano")</f>
        <v>PODRAVKA prehrambena industrija d.d.</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691</v>
      </c>
      <c r="D88" s="104"/>
      <c r="E88" s="105" t="str">
        <f>IF(LEN(Tablica_A!$S$5)&gt;3,Tablica_A!$S$5,"Nije upisano")</f>
        <v>03454088</v>
      </c>
      <c r="F88" s="105"/>
      <c r="G88" s="105"/>
      <c r="H88" s="106"/>
      <c r="I88" s="106"/>
      <c r="J88" s="104"/>
      <c r="K88" s="104" t="s">
        <v>692</v>
      </c>
      <c r="L88" s="106"/>
      <c r="M88" s="105" t="str">
        <f>IF(LEN(Tablica_A!$G$7)&gt;3,Tablica_A!$G$7,"Nije upisano")</f>
        <v>2005-03</v>
      </c>
      <c r="N88" s="105"/>
      <c r="O88" s="105"/>
      <c r="P88" s="106"/>
      <c r="Q88" s="106"/>
      <c r="R88" s="106"/>
      <c r="S88" s="106"/>
      <c r="T88" s="106"/>
      <c r="U88" s="108"/>
    </row>
    <row r="89" spans="1:21" ht="24.75" customHeight="1" x14ac:dyDescent="0.25">
      <c r="A89" s="87" t="s">
        <v>693</v>
      </c>
      <c r="B89" s="58"/>
    </row>
    <row r="90" spans="1:21" x14ac:dyDescent="0.2">
      <c r="B90" s="69"/>
      <c r="C90" s="69"/>
      <c r="D90" s="69"/>
      <c r="F90" s="69"/>
      <c r="J90" s="74"/>
      <c r="R90" s="109"/>
      <c r="S90" s="64" t="s">
        <v>694</v>
      </c>
      <c r="T90" s="69"/>
      <c r="U90" s="173">
        <v>18805</v>
      </c>
    </row>
    <row r="91" spans="1:21" ht="15.75" x14ac:dyDescent="0.2">
      <c r="A91" s="68" t="s">
        <v>695</v>
      </c>
      <c r="B91" s="88"/>
    </row>
    <row r="92" spans="1:21" ht="15" customHeight="1" x14ac:dyDescent="0.2">
      <c r="C92" s="282" t="s">
        <v>696</v>
      </c>
      <c r="D92" s="282"/>
      <c r="E92" s="282"/>
      <c r="F92" s="282"/>
      <c r="G92" s="282"/>
      <c r="H92" s="282"/>
      <c r="I92" s="282"/>
      <c r="K92" s="282" t="s">
        <v>697</v>
      </c>
      <c r="L92" s="282"/>
      <c r="M92" s="282"/>
      <c r="N92" s="282"/>
      <c r="O92" s="282"/>
      <c r="P92" s="282"/>
      <c r="Q92" s="282"/>
      <c r="S92" s="297" t="s">
        <v>698</v>
      </c>
      <c r="T92" s="297"/>
      <c r="U92" s="297"/>
    </row>
    <row r="93" spans="1:21" x14ac:dyDescent="0.2">
      <c r="C93" s="283"/>
      <c r="D93" s="283"/>
      <c r="E93" s="283"/>
      <c r="F93" s="283"/>
      <c r="G93" s="283"/>
      <c r="H93" s="283"/>
      <c r="I93" s="283"/>
      <c r="K93" s="283"/>
      <c r="L93" s="283"/>
      <c r="M93" s="283"/>
      <c r="N93" s="283"/>
      <c r="O93" s="283"/>
      <c r="P93" s="283"/>
      <c r="Q93" s="283"/>
      <c r="S93" s="92" t="s">
        <v>699</v>
      </c>
      <c r="T93" s="111"/>
      <c r="U93" s="111" t="s">
        <v>700</v>
      </c>
    </row>
    <row r="94" spans="1:21" ht="3" customHeight="1" x14ac:dyDescent="0.2"/>
    <row r="95" spans="1:21" x14ac:dyDescent="0.2">
      <c r="A95" s="60" t="s">
        <v>565</v>
      </c>
      <c r="B95" s="94"/>
      <c r="C95" s="267" t="s">
        <v>612</v>
      </c>
      <c r="D95" s="289"/>
      <c r="E95" s="289"/>
      <c r="F95" s="289"/>
      <c r="G95" s="289"/>
      <c r="H95" s="289"/>
      <c r="I95" s="290"/>
      <c r="K95" s="267" t="s">
        <v>622</v>
      </c>
      <c r="L95" s="289"/>
      <c r="M95" s="289"/>
      <c r="N95" s="289"/>
      <c r="O95" s="289"/>
      <c r="P95" s="268"/>
      <c r="Q95" s="269"/>
      <c r="S95" s="112">
        <v>561817</v>
      </c>
      <c r="U95" s="113">
        <v>10.37</v>
      </c>
    </row>
    <row r="96" spans="1:21" ht="3" customHeight="1" x14ac:dyDescent="0.2">
      <c r="A96" s="59"/>
      <c r="B96" s="94"/>
      <c r="S96" s="114"/>
    </row>
    <row r="97" spans="1:21" x14ac:dyDescent="0.2">
      <c r="A97" s="60" t="s">
        <v>566</v>
      </c>
      <c r="B97" s="94"/>
      <c r="C97" s="267" t="s">
        <v>613</v>
      </c>
      <c r="D97" s="289"/>
      <c r="E97" s="289"/>
      <c r="F97" s="289"/>
      <c r="G97" s="289"/>
      <c r="H97" s="289"/>
      <c r="I97" s="290"/>
      <c r="K97" s="267" t="s">
        <v>623</v>
      </c>
      <c r="L97" s="289"/>
      <c r="M97" s="289"/>
      <c r="N97" s="289"/>
      <c r="O97" s="289"/>
      <c r="P97" s="268"/>
      <c r="Q97" s="269"/>
      <c r="S97" s="112">
        <v>391186</v>
      </c>
      <c r="U97" s="113">
        <v>7.22</v>
      </c>
    </row>
    <row r="98" spans="1:21" ht="3" customHeight="1" x14ac:dyDescent="0.2">
      <c r="A98" s="59"/>
      <c r="B98" s="94"/>
      <c r="S98" s="114"/>
    </row>
    <row r="99" spans="1:21" x14ac:dyDescent="0.2">
      <c r="A99" s="60" t="s">
        <v>567</v>
      </c>
      <c r="B99" s="94"/>
      <c r="C99" s="267" t="s">
        <v>614</v>
      </c>
      <c r="D99" s="289"/>
      <c r="E99" s="289"/>
      <c r="F99" s="289"/>
      <c r="G99" s="289"/>
      <c r="H99" s="289"/>
      <c r="I99" s="290"/>
      <c r="K99" s="267" t="s">
        <v>624</v>
      </c>
      <c r="L99" s="289"/>
      <c r="M99" s="289"/>
      <c r="N99" s="289"/>
      <c r="O99" s="289"/>
      <c r="P99" s="268"/>
      <c r="Q99" s="269"/>
      <c r="S99" s="112">
        <v>341804</v>
      </c>
      <c r="U99" s="113">
        <v>6.31</v>
      </c>
    </row>
    <row r="100" spans="1:21" ht="3" customHeight="1" x14ac:dyDescent="0.2">
      <c r="A100" s="59"/>
      <c r="B100" s="94"/>
      <c r="S100" s="114"/>
    </row>
    <row r="101" spans="1:21" x14ac:dyDescent="0.2">
      <c r="A101" s="60" t="s">
        <v>568</v>
      </c>
      <c r="B101" s="94"/>
      <c r="C101" s="267" t="s">
        <v>615</v>
      </c>
      <c r="D101" s="289"/>
      <c r="E101" s="289"/>
      <c r="F101" s="289"/>
      <c r="G101" s="289"/>
      <c r="H101" s="289"/>
      <c r="I101" s="290"/>
      <c r="K101" s="267" t="s">
        <v>625</v>
      </c>
      <c r="L101" s="289"/>
      <c r="M101" s="289"/>
      <c r="N101" s="289"/>
      <c r="O101" s="289"/>
      <c r="P101" s="268"/>
      <c r="Q101" s="269"/>
      <c r="S101" s="112">
        <v>299351</v>
      </c>
      <c r="U101" s="113">
        <v>5.52</v>
      </c>
    </row>
    <row r="102" spans="1:21" ht="3" customHeight="1" x14ac:dyDescent="0.2">
      <c r="A102" s="60"/>
      <c r="B102" s="94"/>
      <c r="S102" s="114"/>
    </row>
    <row r="103" spans="1:21" x14ac:dyDescent="0.2">
      <c r="A103" s="60" t="s">
        <v>569</v>
      </c>
      <c r="B103" s="94"/>
      <c r="C103" s="267" t="s">
        <v>616</v>
      </c>
      <c r="D103" s="289"/>
      <c r="E103" s="289"/>
      <c r="F103" s="289"/>
      <c r="G103" s="289"/>
      <c r="H103" s="289"/>
      <c r="I103" s="290"/>
      <c r="K103" s="267" t="s">
        <v>626</v>
      </c>
      <c r="L103" s="289"/>
      <c r="M103" s="289"/>
      <c r="N103" s="289"/>
      <c r="O103" s="289"/>
      <c r="P103" s="268"/>
      <c r="Q103" s="269"/>
      <c r="S103" s="112">
        <v>229630</v>
      </c>
      <c r="U103" s="113">
        <v>4.24</v>
      </c>
    </row>
    <row r="104" spans="1:21" ht="3" customHeight="1" x14ac:dyDescent="0.2">
      <c r="A104" s="59"/>
      <c r="B104" s="94"/>
      <c r="S104" s="114"/>
    </row>
    <row r="105" spans="1:21" x14ac:dyDescent="0.2">
      <c r="A105" s="60" t="s">
        <v>570</v>
      </c>
      <c r="B105" s="94"/>
      <c r="C105" s="267" t="s">
        <v>617</v>
      </c>
      <c r="D105" s="289"/>
      <c r="E105" s="289"/>
      <c r="F105" s="289"/>
      <c r="G105" s="289"/>
      <c r="H105" s="289"/>
      <c r="I105" s="290"/>
      <c r="K105" s="267" t="s">
        <v>622</v>
      </c>
      <c r="L105" s="289"/>
      <c r="M105" s="289"/>
      <c r="N105" s="289"/>
      <c r="O105" s="289"/>
      <c r="P105" s="268"/>
      <c r="Q105" s="269"/>
      <c r="S105" s="112">
        <v>184412</v>
      </c>
      <c r="U105" s="113">
        <v>3.4</v>
      </c>
    </row>
    <row r="106" spans="1:21" ht="3" customHeight="1" x14ac:dyDescent="0.2">
      <c r="A106" s="59"/>
      <c r="B106" s="94"/>
      <c r="S106" s="114"/>
    </row>
    <row r="107" spans="1:21" x14ac:dyDescent="0.2">
      <c r="A107" s="60" t="s">
        <v>571</v>
      </c>
      <c r="B107" s="94"/>
      <c r="C107" s="267" t="s">
        <v>618</v>
      </c>
      <c r="D107" s="289"/>
      <c r="E107" s="289"/>
      <c r="F107" s="289"/>
      <c r="G107" s="289"/>
      <c r="H107" s="289"/>
      <c r="I107" s="290"/>
      <c r="K107" s="267" t="s">
        <v>627</v>
      </c>
      <c r="L107" s="289"/>
      <c r="M107" s="289"/>
      <c r="N107" s="289"/>
      <c r="O107" s="289"/>
      <c r="P107" s="268"/>
      <c r="Q107" s="269"/>
      <c r="S107" s="112">
        <v>178470</v>
      </c>
      <c r="U107" s="113">
        <v>3.29</v>
      </c>
    </row>
    <row r="108" spans="1:21" ht="3" customHeight="1" x14ac:dyDescent="0.2">
      <c r="A108" s="59"/>
      <c r="B108" s="94"/>
      <c r="S108" s="114"/>
    </row>
    <row r="109" spans="1:21" x14ac:dyDescent="0.2">
      <c r="A109" s="60" t="s">
        <v>572</v>
      </c>
      <c r="B109" s="94"/>
      <c r="C109" s="267" t="s">
        <v>619</v>
      </c>
      <c r="D109" s="289"/>
      <c r="E109" s="289"/>
      <c r="F109" s="289"/>
      <c r="G109" s="289"/>
      <c r="H109" s="289"/>
      <c r="I109" s="290"/>
      <c r="K109" s="267" t="s">
        <v>627</v>
      </c>
      <c r="L109" s="289"/>
      <c r="M109" s="289"/>
      <c r="N109" s="289"/>
      <c r="O109" s="289"/>
      <c r="P109" s="268"/>
      <c r="Q109" s="269"/>
      <c r="S109" s="112">
        <v>149624</v>
      </c>
      <c r="U109" s="113">
        <v>2.76</v>
      </c>
    </row>
    <row r="110" spans="1:21" ht="3" customHeight="1" x14ac:dyDescent="0.2">
      <c r="A110" s="59"/>
      <c r="B110" s="94"/>
      <c r="S110" s="114"/>
    </row>
    <row r="111" spans="1:21" x14ac:dyDescent="0.2">
      <c r="A111" s="60" t="s">
        <v>573</v>
      </c>
      <c r="B111" s="94"/>
      <c r="C111" s="267" t="s">
        <v>621</v>
      </c>
      <c r="D111" s="289"/>
      <c r="E111" s="289"/>
      <c r="F111" s="289"/>
      <c r="G111" s="289"/>
      <c r="H111" s="289"/>
      <c r="I111" s="290"/>
      <c r="K111" s="267" t="s">
        <v>625</v>
      </c>
      <c r="L111" s="289"/>
      <c r="M111" s="289"/>
      <c r="N111" s="289"/>
      <c r="O111" s="289"/>
      <c r="P111" s="268"/>
      <c r="Q111" s="269"/>
      <c r="S111" s="112">
        <v>148157</v>
      </c>
      <c r="U111" s="113">
        <v>2.73</v>
      </c>
    </row>
    <row r="112" spans="1:21" ht="3" customHeight="1" x14ac:dyDescent="0.2">
      <c r="A112" s="59"/>
      <c r="B112" s="94"/>
      <c r="S112" s="114"/>
    </row>
    <row r="113" spans="1:21" x14ac:dyDescent="0.2">
      <c r="A113" s="60" t="s">
        <v>701</v>
      </c>
      <c r="B113" s="94"/>
      <c r="C113" s="267" t="s">
        <v>620</v>
      </c>
      <c r="D113" s="289"/>
      <c r="E113" s="289"/>
      <c r="F113" s="289"/>
      <c r="G113" s="289"/>
      <c r="H113" s="289"/>
      <c r="I113" s="290"/>
      <c r="K113" s="267" t="s">
        <v>625</v>
      </c>
      <c r="L113" s="289"/>
      <c r="M113" s="289"/>
      <c r="N113" s="289"/>
      <c r="O113" s="289"/>
      <c r="P113" s="268"/>
      <c r="Q113" s="269"/>
      <c r="S113" s="112">
        <v>142756</v>
      </c>
      <c r="U113" s="113">
        <v>2.63</v>
      </c>
    </row>
    <row r="114" spans="1:21" ht="3" customHeight="1" x14ac:dyDescent="0.2"/>
    <row r="115" spans="1:21" x14ac:dyDescent="0.2">
      <c r="A115" s="284" t="s">
        <v>702</v>
      </c>
      <c r="B115" s="285"/>
      <c r="C115" s="285"/>
      <c r="D115" s="285"/>
      <c r="E115" s="285"/>
      <c r="F115" s="94"/>
      <c r="G115" s="286">
        <v>1626000900</v>
      </c>
      <c r="H115" s="287"/>
      <c r="I115" s="288"/>
      <c r="J115" s="94"/>
      <c r="K115" s="94"/>
      <c r="L115" s="94"/>
      <c r="M115" s="94"/>
      <c r="N115" s="94"/>
      <c r="O115" s="94"/>
      <c r="P115" s="94"/>
      <c r="Q115" s="60" t="s">
        <v>703</v>
      </c>
      <c r="S115" s="112">
        <v>82156</v>
      </c>
      <c r="U115" s="113">
        <v>1.52</v>
      </c>
    </row>
    <row r="116" spans="1:21" ht="9.9499999999999993" customHeight="1" x14ac:dyDescent="0.2"/>
    <row r="117" spans="1:21" ht="15.75" x14ac:dyDescent="0.2">
      <c r="A117" s="68" t="s">
        <v>704</v>
      </c>
      <c r="B117" s="88"/>
    </row>
    <row r="118" spans="1:21" ht="15.75" customHeight="1" x14ac:dyDescent="0.2">
      <c r="A118" s="333" t="s">
        <v>705</v>
      </c>
      <c r="B118" s="115"/>
      <c r="C118" s="303" t="s">
        <v>706</v>
      </c>
      <c r="D118" s="304"/>
      <c r="E118" s="335"/>
      <c r="F118" s="335"/>
      <c r="G118" s="335"/>
      <c r="H118" s="335"/>
      <c r="I118" s="335"/>
      <c r="J118" s="335"/>
      <c r="K118" s="336"/>
      <c r="L118" s="91"/>
      <c r="M118" s="303" t="s">
        <v>707</v>
      </c>
      <c r="N118" s="335"/>
      <c r="O118" s="335"/>
      <c r="P118" s="335"/>
      <c r="Q118" s="335"/>
      <c r="R118" s="335"/>
      <c r="S118" s="335"/>
      <c r="T118" s="335"/>
      <c r="U118" s="336"/>
    </row>
    <row r="119" spans="1:21" s="68" customFormat="1" ht="24.95" customHeight="1" x14ac:dyDescent="0.2">
      <c r="A119" s="334"/>
      <c r="B119" s="116"/>
      <c r="C119" s="303" t="s">
        <v>708</v>
      </c>
      <c r="D119" s="304"/>
      <c r="E119" s="305"/>
      <c r="F119" s="312" t="s">
        <v>709</v>
      </c>
      <c r="G119" s="313"/>
      <c r="H119" s="313"/>
      <c r="I119" s="313"/>
      <c r="J119" s="314"/>
      <c r="K119" s="118" t="s">
        <v>710</v>
      </c>
      <c r="L119" s="91"/>
      <c r="M119" s="303" t="s">
        <v>708</v>
      </c>
      <c r="N119" s="304"/>
      <c r="O119" s="305"/>
      <c r="P119" s="312" t="s">
        <v>709</v>
      </c>
      <c r="Q119" s="313"/>
      <c r="R119" s="313"/>
      <c r="S119" s="313"/>
      <c r="T119" s="314"/>
      <c r="U119" s="118" t="s">
        <v>710</v>
      </c>
    </row>
    <row r="120" spans="1:21" ht="3" customHeight="1" x14ac:dyDescent="0.2"/>
    <row r="121" spans="1:21" x14ac:dyDescent="0.2">
      <c r="A121" s="60" t="s">
        <v>565</v>
      </c>
      <c r="B121" s="94"/>
      <c r="C121" s="328" t="s">
        <v>630</v>
      </c>
      <c r="D121" s="329"/>
      <c r="E121" s="330"/>
      <c r="F121" s="109"/>
      <c r="G121" s="294">
        <v>300</v>
      </c>
      <c r="H121" s="295"/>
      <c r="I121" s="296"/>
      <c r="J121" s="119"/>
      <c r="K121" s="200">
        <v>5420003</v>
      </c>
      <c r="L121" s="77"/>
      <c r="M121" s="309"/>
      <c r="N121" s="310"/>
      <c r="O121" s="311"/>
      <c r="P121" s="120"/>
      <c r="Q121" s="306"/>
      <c r="R121" s="307"/>
      <c r="S121" s="308"/>
      <c r="T121" s="120"/>
      <c r="U121" s="200"/>
    </row>
    <row r="122" spans="1:21" ht="3" customHeight="1" x14ac:dyDescent="0.2">
      <c r="A122" s="59"/>
      <c r="B122" s="94"/>
      <c r="G122" s="59"/>
      <c r="H122" s="59"/>
      <c r="I122" s="59"/>
    </row>
    <row r="123" spans="1:21" x14ac:dyDescent="0.2">
      <c r="A123" s="60" t="s">
        <v>566</v>
      </c>
      <c r="B123" s="94"/>
      <c r="C123" s="328"/>
      <c r="D123" s="329"/>
      <c r="E123" s="330"/>
      <c r="F123" s="109"/>
      <c r="G123" s="294"/>
      <c r="H123" s="295"/>
      <c r="I123" s="296"/>
      <c r="J123" s="119"/>
      <c r="K123" s="200"/>
      <c r="L123" s="77"/>
      <c r="M123" s="309"/>
      <c r="N123" s="310"/>
      <c r="O123" s="311"/>
      <c r="P123" s="120"/>
      <c r="Q123" s="306"/>
      <c r="R123" s="307"/>
      <c r="S123" s="308"/>
      <c r="T123" s="120"/>
      <c r="U123" s="200"/>
    </row>
    <row r="124" spans="1:21" ht="3" customHeight="1" x14ac:dyDescent="0.2">
      <c r="A124" s="59"/>
      <c r="B124" s="94"/>
      <c r="G124" s="59"/>
      <c r="H124" s="59"/>
      <c r="I124" s="59"/>
    </row>
    <row r="125" spans="1:21" x14ac:dyDescent="0.2">
      <c r="A125" s="60" t="s">
        <v>567</v>
      </c>
      <c r="B125" s="94"/>
      <c r="C125" s="328"/>
      <c r="D125" s="329"/>
      <c r="E125" s="330"/>
      <c r="F125" s="109"/>
      <c r="G125" s="294"/>
      <c r="H125" s="295"/>
      <c r="I125" s="296"/>
      <c r="J125" s="119"/>
      <c r="K125" s="200"/>
      <c r="L125" s="77"/>
      <c r="M125" s="309"/>
      <c r="N125" s="310"/>
      <c r="O125" s="311"/>
      <c r="P125" s="120"/>
      <c r="Q125" s="306"/>
      <c r="R125" s="307"/>
      <c r="S125" s="308"/>
      <c r="T125" s="120"/>
      <c r="U125" s="200"/>
    </row>
    <row r="126" spans="1:21" ht="3" customHeight="1" x14ac:dyDescent="0.2">
      <c r="A126" s="59"/>
      <c r="B126" s="94"/>
      <c r="G126" s="59"/>
      <c r="H126" s="59"/>
      <c r="I126" s="59"/>
    </row>
    <row r="127" spans="1:21" x14ac:dyDescent="0.2">
      <c r="A127" s="60" t="s">
        <v>568</v>
      </c>
      <c r="B127" s="94"/>
      <c r="C127" s="328"/>
      <c r="D127" s="329"/>
      <c r="E127" s="330"/>
      <c r="F127" s="109"/>
      <c r="G127" s="294"/>
      <c r="H127" s="295"/>
      <c r="I127" s="296"/>
      <c r="J127" s="119"/>
      <c r="K127" s="200"/>
      <c r="L127" s="77"/>
      <c r="M127" s="309"/>
      <c r="N127" s="310"/>
      <c r="O127" s="311"/>
      <c r="P127" s="120"/>
      <c r="Q127" s="306"/>
      <c r="R127" s="307"/>
      <c r="S127" s="308"/>
      <c r="T127" s="120"/>
      <c r="U127" s="200"/>
    </row>
    <row r="128" spans="1:21" ht="3" customHeight="1" x14ac:dyDescent="0.2">
      <c r="A128" s="59"/>
      <c r="B128" s="94"/>
      <c r="G128" s="59"/>
      <c r="H128" s="59"/>
      <c r="I128" s="59"/>
    </row>
    <row r="129" spans="1:21" x14ac:dyDescent="0.2">
      <c r="A129" s="60" t="s">
        <v>569</v>
      </c>
      <c r="B129" s="94"/>
      <c r="C129" s="328"/>
      <c r="D129" s="329"/>
      <c r="E129" s="330"/>
      <c r="F129" s="109"/>
      <c r="G129" s="294"/>
      <c r="H129" s="295"/>
      <c r="I129" s="296"/>
      <c r="J129" s="119"/>
      <c r="K129" s="200"/>
      <c r="L129" s="77"/>
      <c r="M129" s="309"/>
      <c r="N129" s="310"/>
      <c r="O129" s="311"/>
      <c r="P129" s="120"/>
      <c r="Q129" s="306"/>
      <c r="R129" s="307"/>
      <c r="S129" s="308"/>
      <c r="T129" s="120"/>
      <c r="U129" s="200"/>
    </row>
    <row r="130" spans="1:21" ht="3" customHeight="1" x14ac:dyDescent="0.2">
      <c r="A130" s="59"/>
      <c r="B130" s="94"/>
      <c r="G130" s="59"/>
      <c r="H130" s="59"/>
      <c r="I130" s="59"/>
    </row>
    <row r="131" spans="1:21" x14ac:dyDescent="0.2">
      <c r="A131" s="60" t="s">
        <v>570</v>
      </c>
      <c r="B131" s="94"/>
      <c r="C131" s="328"/>
      <c r="D131" s="329"/>
      <c r="E131" s="330"/>
      <c r="F131" s="109"/>
      <c r="G131" s="294"/>
      <c r="H131" s="295"/>
      <c r="I131" s="296"/>
      <c r="J131" s="119"/>
      <c r="K131" s="200"/>
      <c r="L131" s="77"/>
      <c r="M131" s="309"/>
      <c r="N131" s="310"/>
      <c r="O131" s="311"/>
      <c r="P131" s="120"/>
      <c r="Q131" s="306"/>
      <c r="R131" s="307"/>
      <c r="S131" s="308"/>
      <c r="T131" s="120"/>
      <c r="U131" s="200"/>
    </row>
    <row r="132" spans="1:21" ht="3" customHeight="1" x14ac:dyDescent="0.2">
      <c r="A132" s="59"/>
      <c r="B132" s="94"/>
      <c r="G132" s="59"/>
      <c r="H132" s="59"/>
      <c r="I132" s="59"/>
    </row>
    <row r="133" spans="1:21" x14ac:dyDescent="0.2">
      <c r="A133" s="60" t="s">
        <v>571</v>
      </c>
      <c r="B133" s="94"/>
      <c r="C133" s="328"/>
      <c r="D133" s="329"/>
      <c r="E133" s="330"/>
      <c r="F133" s="109"/>
      <c r="G133" s="294"/>
      <c r="H133" s="295"/>
      <c r="I133" s="296"/>
      <c r="J133" s="119"/>
      <c r="K133" s="200"/>
      <c r="L133" s="77"/>
      <c r="M133" s="309"/>
      <c r="N133" s="310"/>
      <c r="O133" s="311"/>
      <c r="P133" s="120"/>
      <c r="Q133" s="306"/>
      <c r="R133" s="307"/>
      <c r="S133" s="308"/>
      <c r="T133" s="120"/>
      <c r="U133" s="200"/>
    </row>
    <row r="134" spans="1:21" ht="3" customHeight="1" x14ac:dyDescent="0.2">
      <c r="A134" s="59"/>
      <c r="B134" s="94"/>
      <c r="G134" s="59"/>
      <c r="H134" s="59"/>
      <c r="I134" s="59"/>
    </row>
    <row r="135" spans="1:21" x14ac:dyDescent="0.2">
      <c r="A135" s="60" t="s">
        <v>572</v>
      </c>
      <c r="B135" s="94"/>
      <c r="C135" s="328"/>
      <c r="D135" s="329"/>
      <c r="E135" s="330"/>
      <c r="F135" s="109"/>
      <c r="G135" s="294"/>
      <c r="H135" s="295"/>
      <c r="I135" s="296"/>
      <c r="J135" s="119"/>
      <c r="K135" s="200"/>
      <c r="L135" s="77"/>
      <c r="M135" s="309"/>
      <c r="N135" s="310"/>
      <c r="O135" s="311"/>
      <c r="P135" s="120"/>
      <c r="Q135" s="306"/>
      <c r="R135" s="307"/>
      <c r="S135" s="308"/>
      <c r="T135" s="120"/>
      <c r="U135" s="200"/>
    </row>
    <row r="136" spans="1:21" ht="3" customHeight="1" x14ac:dyDescent="0.2">
      <c r="A136" s="59"/>
      <c r="B136" s="94"/>
      <c r="G136" s="59"/>
      <c r="H136" s="59"/>
      <c r="I136" s="59"/>
      <c r="M136" s="121"/>
    </row>
    <row r="137" spans="1:21" x14ac:dyDescent="0.2">
      <c r="A137" s="60" t="s">
        <v>573</v>
      </c>
      <c r="B137" s="94"/>
      <c r="C137" s="328"/>
      <c r="D137" s="329"/>
      <c r="E137" s="330"/>
      <c r="F137" s="109"/>
      <c r="G137" s="294"/>
      <c r="H137" s="295"/>
      <c r="I137" s="296"/>
      <c r="J137" s="119"/>
      <c r="K137" s="200"/>
      <c r="L137" s="77"/>
      <c r="M137" s="309"/>
      <c r="N137" s="310"/>
      <c r="O137" s="311"/>
      <c r="P137" s="120"/>
      <c r="Q137" s="306"/>
      <c r="R137" s="307"/>
      <c r="S137" s="308"/>
      <c r="T137" s="120"/>
      <c r="U137" s="200"/>
    </row>
    <row r="138" spans="1:21" ht="3" customHeight="1" x14ac:dyDescent="0.2"/>
    <row r="139" spans="1:21" x14ac:dyDescent="0.2">
      <c r="B139" s="60"/>
      <c r="C139" s="60"/>
      <c r="D139" s="60"/>
      <c r="E139" s="60"/>
      <c r="F139" s="60"/>
      <c r="G139" s="60"/>
      <c r="H139" s="60"/>
      <c r="I139" s="60"/>
      <c r="J139" s="60"/>
      <c r="K139" s="60"/>
      <c r="L139" s="60"/>
      <c r="M139" s="60" t="s">
        <v>306</v>
      </c>
      <c r="O139" s="267" t="s">
        <v>631</v>
      </c>
      <c r="P139" s="289"/>
      <c r="Q139" s="289"/>
      <c r="R139" s="289"/>
      <c r="S139" s="289"/>
      <c r="T139" s="289"/>
      <c r="U139" s="290"/>
    </row>
    <row r="140" spans="1:21" ht="3" customHeight="1" x14ac:dyDescent="0.2"/>
    <row r="141" spans="1:21" x14ac:dyDescent="0.2">
      <c r="B141" s="60"/>
      <c r="C141" s="60"/>
      <c r="D141" s="60"/>
      <c r="E141" s="60"/>
      <c r="F141" s="60"/>
      <c r="G141" s="60"/>
      <c r="H141" s="60"/>
      <c r="I141" s="60"/>
      <c r="J141" s="60"/>
      <c r="K141" s="60"/>
      <c r="L141" s="60"/>
      <c r="M141" s="60" t="s">
        <v>307</v>
      </c>
      <c r="O141" s="267"/>
      <c r="P141" s="289"/>
      <c r="Q141" s="289"/>
      <c r="R141" s="289"/>
      <c r="S141" s="289"/>
      <c r="T141" s="289"/>
      <c r="U141" s="290"/>
    </row>
    <row r="142" spans="1:21" ht="30" customHeight="1" x14ac:dyDescent="0.25">
      <c r="A142" s="122" t="s">
        <v>711</v>
      </c>
      <c r="B142" s="123"/>
    </row>
    <row r="143" spans="1:21" ht="3" customHeight="1" x14ac:dyDescent="0.2">
      <c r="A143" s="88"/>
      <c r="B143" s="88"/>
    </row>
    <row r="144" spans="1:21" ht="25.5" x14ac:dyDescent="0.2">
      <c r="C144" s="110" t="s">
        <v>712</v>
      </c>
      <c r="D144" s="111"/>
      <c r="E144" s="297" t="s">
        <v>713</v>
      </c>
      <c r="F144" s="285"/>
      <c r="G144" s="285"/>
      <c r="H144" s="285"/>
      <c r="I144" s="285"/>
      <c r="J144" s="285"/>
      <c r="K144" s="285"/>
      <c r="L144" s="111"/>
      <c r="M144" s="297" t="s">
        <v>714</v>
      </c>
      <c r="N144" s="337"/>
      <c r="O144" s="337"/>
      <c r="P144" s="90"/>
      <c r="Q144" s="297" t="s">
        <v>715</v>
      </c>
      <c r="R144" s="285"/>
      <c r="S144" s="285"/>
      <c r="T144" s="285"/>
      <c r="U144" s="285"/>
    </row>
    <row r="145" spans="1:21" ht="3" customHeight="1" x14ac:dyDescent="0.2"/>
    <row r="146" spans="1:21" x14ac:dyDescent="0.2">
      <c r="A146" s="60" t="s">
        <v>565</v>
      </c>
      <c r="B146" s="94"/>
      <c r="C146" s="201" t="s">
        <v>632</v>
      </c>
      <c r="D146" s="77"/>
      <c r="E146" s="267" t="s">
        <v>637</v>
      </c>
      <c r="F146" s="289"/>
      <c r="G146" s="289"/>
      <c r="H146" s="289"/>
      <c r="I146" s="289"/>
      <c r="J146" s="268"/>
      <c r="K146" s="269"/>
      <c r="M146" s="267" t="s">
        <v>377</v>
      </c>
      <c r="N146" s="289"/>
      <c r="O146" s="290"/>
      <c r="P146" s="119"/>
      <c r="Q146" s="267" t="s">
        <v>644</v>
      </c>
      <c r="R146" s="298"/>
      <c r="S146" s="298"/>
      <c r="T146" s="298"/>
      <c r="U146" s="299"/>
    </row>
    <row r="147" spans="1:21" ht="3" customHeight="1" x14ac:dyDescent="0.2">
      <c r="A147" s="59"/>
      <c r="B147" s="94"/>
    </row>
    <row r="148" spans="1:21" x14ac:dyDescent="0.2">
      <c r="A148" s="60" t="s">
        <v>566</v>
      </c>
      <c r="B148" s="94"/>
      <c r="C148" s="201" t="s">
        <v>633</v>
      </c>
      <c r="D148" s="77"/>
      <c r="E148" s="267" t="s">
        <v>638</v>
      </c>
      <c r="F148" s="289"/>
      <c r="G148" s="289"/>
      <c r="H148" s="289"/>
      <c r="I148" s="289"/>
      <c r="J148" s="268"/>
      <c r="K148" s="269"/>
      <c r="M148" s="267" t="s">
        <v>377</v>
      </c>
      <c r="N148" s="289"/>
      <c r="O148" s="290"/>
      <c r="P148" s="119"/>
      <c r="Q148" s="267" t="s">
        <v>645</v>
      </c>
      <c r="R148" s="298"/>
      <c r="S148" s="298"/>
      <c r="T148" s="298"/>
      <c r="U148" s="299"/>
    </row>
    <row r="149" spans="1:21" ht="3" customHeight="1" x14ac:dyDescent="0.2">
      <c r="A149" s="59"/>
      <c r="B149" s="94"/>
    </row>
    <row r="150" spans="1:21" x14ac:dyDescent="0.2">
      <c r="A150" s="60" t="s">
        <v>567</v>
      </c>
      <c r="B150" s="94"/>
      <c r="C150" s="201" t="s">
        <v>634</v>
      </c>
      <c r="D150" s="77"/>
      <c r="E150" s="267" t="s">
        <v>639</v>
      </c>
      <c r="F150" s="289"/>
      <c r="G150" s="289"/>
      <c r="H150" s="289"/>
      <c r="I150" s="289"/>
      <c r="J150" s="268"/>
      <c r="K150" s="269"/>
      <c r="M150" s="267" t="s">
        <v>377</v>
      </c>
      <c r="N150" s="289"/>
      <c r="O150" s="290"/>
      <c r="P150" s="119"/>
      <c r="Q150" s="267" t="s">
        <v>646</v>
      </c>
      <c r="R150" s="298"/>
      <c r="S150" s="298"/>
      <c r="T150" s="298"/>
      <c r="U150" s="299"/>
    </row>
    <row r="151" spans="1:21" ht="3" customHeight="1" x14ac:dyDescent="0.2">
      <c r="A151" s="59"/>
      <c r="B151" s="94"/>
    </row>
    <row r="152" spans="1:21" x14ac:dyDescent="0.2">
      <c r="A152" s="60" t="s">
        <v>568</v>
      </c>
      <c r="B152" s="94"/>
      <c r="C152" s="201" t="s">
        <v>635</v>
      </c>
      <c r="D152" s="77"/>
      <c r="E152" s="267" t="s">
        <v>640</v>
      </c>
      <c r="F152" s="289"/>
      <c r="G152" s="289"/>
      <c r="H152" s="289"/>
      <c r="I152" s="289"/>
      <c r="J152" s="268"/>
      <c r="K152" s="269"/>
      <c r="M152" s="267" t="s">
        <v>642</v>
      </c>
      <c r="N152" s="289"/>
      <c r="O152" s="290"/>
      <c r="P152" s="119"/>
      <c r="Q152" s="267" t="s">
        <v>235</v>
      </c>
      <c r="R152" s="298"/>
      <c r="S152" s="298"/>
      <c r="T152" s="298"/>
      <c r="U152" s="299"/>
    </row>
    <row r="153" spans="1:21" ht="3" customHeight="1" x14ac:dyDescent="0.2">
      <c r="A153" s="59"/>
      <c r="B153" s="94"/>
    </row>
    <row r="154" spans="1:21" x14ac:dyDescent="0.2">
      <c r="A154" s="60" t="s">
        <v>569</v>
      </c>
      <c r="B154" s="94"/>
      <c r="C154" s="201" t="s">
        <v>636</v>
      </c>
      <c r="D154" s="77"/>
      <c r="E154" s="267" t="s">
        <v>641</v>
      </c>
      <c r="F154" s="289"/>
      <c r="G154" s="289"/>
      <c r="H154" s="289"/>
      <c r="I154" s="289"/>
      <c r="J154" s="268"/>
      <c r="K154" s="269"/>
      <c r="M154" s="267" t="s">
        <v>643</v>
      </c>
      <c r="N154" s="289"/>
      <c r="O154" s="290"/>
      <c r="P154" s="119"/>
      <c r="Q154" s="267" t="s">
        <v>647</v>
      </c>
      <c r="R154" s="298"/>
      <c r="S154" s="298"/>
      <c r="T154" s="298"/>
      <c r="U154" s="299"/>
    </row>
    <row r="155" spans="1:21" ht="3" customHeight="1" x14ac:dyDescent="0.2">
      <c r="A155" s="59"/>
      <c r="B155" s="94"/>
    </row>
    <row r="156" spans="1:21" x14ac:dyDescent="0.2">
      <c r="A156" s="60" t="s">
        <v>570</v>
      </c>
      <c r="B156" s="94"/>
      <c r="C156" s="201" t="s">
        <v>233</v>
      </c>
      <c r="D156" s="77"/>
      <c r="E156" s="267" t="s">
        <v>232</v>
      </c>
      <c r="F156" s="289"/>
      <c r="G156" s="289"/>
      <c r="H156" s="289"/>
      <c r="I156" s="289"/>
      <c r="J156" s="268"/>
      <c r="K156" s="269"/>
      <c r="M156" s="267" t="s">
        <v>231</v>
      </c>
      <c r="N156" s="289"/>
      <c r="O156" s="290"/>
      <c r="P156" s="119"/>
      <c r="Q156" s="267" t="s">
        <v>234</v>
      </c>
      <c r="R156" s="298"/>
      <c r="S156" s="298"/>
      <c r="T156" s="298"/>
      <c r="U156" s="299"/>
    </row>
    <row r="157" spans="1:21" ht="3" customHeight="1" x14ac:dyDescent="0.2"/>
    <row r="158" spans="1:21" ht="15" customHeight="1" x14ac:dyDescent="0.2">
      <c r="A158" s="315" t="s">
        <v>716</v>
      </c>
      <c r="B158" s="316"/>
      <c r="C158" s="316"/>
      <c r="D158" s="316"/>
      <c r="E158" s="124"/>
      <c r="F158" s="60"/>
      <c r="H158" s="60"/>
      <c r="I158" s="60" t="s">
        <v>717</v>
      </c>
      <c r="K158" s="267" t="s">
        <v>648</v>
      </c>
      <c r="L158" s="291"/>
      <c r="M158" s="291"/>
      <c r="N158" s="291"/>
      <c r="O158" s="291"/>
      <c r="P158" s="291"/>
      <c r="Q158" s="291"/>
      <c r="R158" s="291"/>
      <c r="S158" s="291"/>
      <c r="T158" s="291"/>
      <c r="U158" s="292"/>
    </row>
    <row r="159" spans="1:21" ht="3" customHeight="1" x14ac:dyDescent="0.2">
      <c r="A159" s="316"/>
      <c r="B159" s="316"/>
      <c r="C159" s="316"/>
      <c r="D159" s="316"/>
      <c r="E159" s="124"/>
      <c r="F159" s="60"/>
      <c r="G159" s="125"/>
      <c r="H159" s="125"/>
      <c r="I159" s="125"/>
    </row>
    <row r="160" spans="1:21" x14ac:dyDescent="0.2">
      <c r="A160" s="316"/>
      <c r="B160" s="316"/>
      <c r="C160" s="316"/>
      <c r="D160" s="316"/>
      <c r="E160" s="124"/>
      <c r="F160" s="60"/>
      <c r="H160" s="60"/>
      <c r="I160" s="60" t="s">
        <v>718</v>
      </c>
      <c r="K160" s="267" t="s">
        <v>287</v>
      </c>
      <c r="L160" s="298"/>
      <c r="M160" s="299"/>
      <c r="O160" s="267" t="s">
        <v>649</v>
      </c>
      <c r="P160" s="289"/>
      <c r="Q160" s="289"/>
      <c r="R160" s="289"/>
      <c r="S160" s="289"/>
      <c r="T160" s="268"/>
      <c r="U160" s="269"/>
    </row>
    <row r="161" spans="1:21" ht="3" customHeight="1" x14ac:dyDescent="0.2"/>
    <row r="162" spans="1:21" ht="15" customHeight="1" x14ac:dyDescent="0.2">
      <c r="A162" s="126" t="s">
        <v>719</v>
      </c>
    </row>
    <row r="163" spans="1:21" x14ac:dyDescent="0.2">
      <c r="C163" s="297" t="s">
        <v>720</v>
      </c>
      <c r="D163" s="297"/>
      <c r="E163" s="297"/>
      <c r="F163" s="297"/>
      <c r="G163" s="297"/>
      <c r="H163" s="297"/>
      <c r="I163" s="297"/>
      <c r="J163" s="297"/>
      <c r="K163" s="297"/>
      <c r="L163" s="297"/>
      <c r="M163" s="297"/>
      <c r="N163" s="297"/>
      <c r="O163" s="297"/>
      <c r="Q163" s="297" t="s">
        <v>721</v>
      </c>
      <c r="R163" s="297"/>
      <c r="S163" s="297"/>
      <c r="T163" s="297"/>
      <c r="U163" s="297"/>
    </row>
    <row r="164" spans="1:21" ht="3" customHeight="1" x14ac:dyDescent="0.2"/>
    <row r="165" spans="1:21" x14ac:dyDescent="0.2">
      <c r="A165" s="60" t="s">
        <v>565</v>
      </c>
      <c r="C165" s="267" t="s">
        <v>650</v>
      </c>
      <c r="D165" s="289"/>
      <c r="E165" s="289"/>
      <c r="F165" s="289"/>
      <c r="G165" s="289"/>
      <c r="H165" s="289"/>
      <c r="I165" s="289"/>
      <c r="J165" s="289"/>
      <c r="K165" s="289"/>
      <c r="L165" s="289"/>
      <c r="M165" s="289"/>
      <c r="N165" s="289"/>
      <c r="O165" s="290"/>
      <c r="Q165" s="267" t="s">
        <v>651</v>
      </c>
      <c r="R165" s="298"/>
      <c r="S165" s="298"/>
      <c r="T165" s="298"/>
      <c r="U165" s="299"/>
    </row>
    <row r="166" spans="1:21" ht="3" customHeight="1" x14ac:dyDescent="0.2">
      <c r="A166" s="60"/>
    </row>
    <row r="167" spans="1:21" x14ac:dyDescent="0.2">
      <c r="A167" s="60" t="s">
        <v>566</v>
      </c>
      <c r="C167" s="267"/>
      <c r="D167" s="289"/>
      <c r="E167" s="289"/>
      <c r="F167" s="289"/>
      <c r="G167" s="289"/>
      <c r="H167" s="289"/>
      <c r="I167" s="289"/>
      <c r="J167" s="289"/>
      <c r="K167" s="289"/>
      <c r="L167" s="289"/>
      <c r="M167" s="289"/>
      <c r="N167" s="289"/>
      <c r="O167" s="290"/>
      <c r="Q167" s="267"/>
      <c r="R167" s="298"/>
      <c r="S167" s="298"/>
      <c r="T167" s="298"/>
      <c r="U167" s="299"/>
    </row>
    <row r="168" spans="1:21" ht="3" customHeight="1" x14ac:dyDescent="0.2">
      <c r="A168" s="60"/>
    </row>
    <row r="169" spans="1:21" x14ac:dyDescent="0.2">
      <c r="A169" s="60" t="s">
        <v>567</v>
      </c>
      <c r="C169" s="267"/>
      <c r="D169" s="289"/>
      <c r="E169" s="289"/>
      <c r="F169" s="289"/>
      <c r="G169" s="289"/>
      <c r="H169" s="289"/>
      <c r="I169" s="289"/>
      <c r="J169" s="289"/>
      <c r="K169" s="289"/>
      <c r="L169" s="289"/>
      <c r="M169" s="289"/>
      <c r="N169" s="289"/>
      <c r="O169" s="290"/>
      <c r="Q169" s="267"/>
      <c r="R169" s="298"/>
      <c r="S169" s="298"/>
      <c r="T169" s="298"/>
      <c r="U169" s="299"/>
    </row>
    <row r="170" spans="1:21" ht="3" customHeight="1" x14ac:dyDescent="0.2">
      <c r="A170" s="60"/>
    </row>
    <row r="171" spans="1:21" x14ac:dyDescent="0.2">
      <c r="A171" s="60" t="s">
        <v>568</v>
      </c>
      <c r="C171" s="267"/>
      <c r="D171" s="289"/>
      <c r="E171" s="289"/>
      <c r="F171" s="289"/>
      <c r="G171" s="289"/>
      <c r="H171" s="289"/>
      <c r="I171" s="289"/>
      <c r="J171" s="289"/>
      <c r="K171" s="289"/>
      <c r="L171" s="289"/>
      <c r="M171" s="289"/>
      <c r="N171" s="289"/>
      <c r="O171" s="290"/>
      <c r="Q171" s="267"/>
      <c r="R171" s="298"/>
      <c r="S171" s="298"/>
      <c r="T171" s="298"/>
      <c r="U171" s="299"/>
    </row>
    <row r="172" spans="1:21" ht="3" customHeight="1" x14ac:dyDescent="0.2">
      <c r="A172" s="60"/>
    </row>
    <row r="173" spans="1:21" x14ac:dyDescent="0.2">
      <c r="A173" s="60" t="s">
        <v>569</v>
      </c>
      <c r="C173" s="267"/>
      <c r="D173" s="289"/>
      <c r="E173" s="289"/>
      <c r="F173" s="289"/>
      <c r="G173" s="289"/>
      <c r="H173" s="289"/>
      <c r="I173" s="289"/>
      <c r="J173" s="289"/>
      <c r="K173" s="289"/>
      <c r="L173" s="289"/>
      <c r="M173" s="289"/>
      <c r="N173" s="289"/>
      <c r="O173" s="290"/>
      <c r="Q173" s="267"/>
      <c r="R173" s="298"/>
      <c r="S173" s="298"/>
      <c r="T173" s="298"/>
      <c r="U173" s="299"/>
    </row>
    <row r="174" spans="1:21" ht="3" customHeight="1" x14ac:dyDescent="0.2"/>
    <row r="175" spans="1:21" s="68" customFormat="1" ht="15.95" customHeight="1" x14ac:dyDescent="0.2">
      <c r="A175" s="96"/>
      <c r="B175" s="97"/>
      <c r="C175" s="97" t="s">
        <v>545</v>
      </c>
      <c r="D175" s="97"/>
      <c r="E175" s="98" t="str">
        <f>IF(LEN(Tablica_A!$E$9)&gt;3,Tablica_A!$E$9,"Nije upisano")</f>
        <v>PODRAVKA prehrambena industrija d.d.</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691</v>
      </c>
      <c r="D177" s="104"/>
      <c r="E177" s="105" t="str">
        <f>IF(LEN(Tablica_A!$S$5)&gt;3,Tablica_A!$S$5,"Nije upisano")</f>
        <v>03454088</v>
      </c>
      <c r="F177" s="105"/>
      <c r="G177" s="105"/>
      <c r="H177" s="106"/>
      <c r="I177" s="106"/>
      <c r="J177" s="104"/>
      <c r="K177" s="104" t="s">
        <v>692</v>
      </c>
      <c r="L177" s="106"/>
      <c r="M177" s="105" t="str">
        <f>IF(LEN(Tablica_A!$G$7)&gt;3,Tablica_A!$G$7,"Nije upisano")</f>
        <v>2005-03</v>
      </c>
      <c r="N177" s="105"/>
      <c r="O177" s="105"/>
      <c r="P177" s="106"/>
      <c r="Q177" s="106"/>
      <c r="R177" s="106"/>
      <c r="S177" s="106"/>
      <c r="T177" s="106"/>
      <c r="U177" s="108"/>
    </row>
    <row r="178" spans="1:21" ht="9.9499999999999993" customHeight="1" x14ac:dyDescent="0.2"/>
    <row r="179" spans="1:21" ht="20.100000000000001" customHeight="1" x14ac:dyDescent="0.2">
      <c r="A179" s="126" t="s">
        <v>722</v>
      </c>
    </row>
    <row r="180" spans="1:21" ht="15" customHeight="1" x14ac:dyDescent="0.2">
      <c r="A180" s="127"/>
      <c r="B180" s="127"/>
      <c r="C180" s="127"/>
      <c r="D180" s="127"/>
      <c r="E180" s="127"/>
      <c r="F180" s="127"/>
      <c r="G180" s="293" t="s">
        <v>706</v>
      </c>
      <c r="H180" s="293"/>
      <c r="I180" s="293"/>
      <c r="J180" s="293"/>
      <c r="K180" s="293"/>
      <c r="L180" s="293"/>
      <c r="M180" s="293"/>
      <c r="N180" s="91"/>
      <c r="O180" s="293" t="s">
        <v>707</v>
      </c>
      <c r="P180" s="293"/>
      <c r="Q180" s="293"/>
      <c r="R180" s="293"/>
      <c r="S180" s="293"/>
      <c r="T180" s="293"/>
      <c r="U180" s="293"/>
    </row>
    <row r="181" spans="1:21" ht="15" customHeight="1" x14ac:dyDescent="0.2">
      <c r="A181" s="127"/>
      <c r="B181" s="127"/>
      <c r="C181" s="127"/>
      <c r="D181" s="127"/>
      <c r="E181" s="127"/>
      <c r="F181" s="127"/>
      <c r="G181" s="293" t="s">
        <v>723</v>
      </c>
      <c r="H181" s="293"/>
      <c r="I181" s="293"/>
      <c r="J181" s="293"/>
      <c r="K181" s="293" t="s">
        <v>724</v>
      </c>
      <c r="L181" s="293"/>
      <c r="M181" s="293"/>
      <c r="N181" s="91"/>
      <c r="O181" s="293" t="s">
        <v>723</v>
      </c>
      <c r="P181" s="293"/>
      <c r="Q181" s="293"/>
      <c r="R181" s="89"/>
      <c r="S181" s="293" t="s">
        <v>724</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725</v>
      </c>
      <c r="G183" s="294">
        <v>204.01</v>
      </c>
      <c r="H183" s="295"/>
      <c r="I183" s="296"/>
      <c r="K183" s="294">
        <v>239</v>
      </c>
      <c r="L183" s="295"/>
      <c r="M183" s="296"/>
      <c r="O183" s="294"/>
      <c r="P183" s="295"/>
      <c r="Q183" s="296"/>
      <c r="S183" s="294"/>
      <c r="T183" s="295"/>
      <c r="U183" s="296"/>
    </row>
    <row r="184" spans="1:21" ht="3" customHeight="1" x14ac:dyDescent="0.2"/>
    <row r="185" spans="1:21" x14ac:dyDescent="0.2">
      <c r="B185" s="60"/>
      <c r="C185" s="60"/>
      <c r="D185" s="60"/>
      <c r="E185" s="60" t="s">
        <v>726</v>
      </c>
      <c r="G185" s="294">
        <v>229</v>
      </c>
      <c r="H185" s="295"/>
      <c r="I185" s="296"/>
      <c r="K185" s="294">
        <v>365</v>
      </c>
      <c r="L185" s="295"/>
      <c r="M185" s="296"/>
      <c r="O185" s="294"/>
      <c r="P185" s="295"/>
      <c r="Q185" s="296"/>
      <c r="S185" s="294"/>
      <c r="T185" s="295"/>
      <c r="U185" s="296"/>
    </row>
    <row r="186" spans="1:21" ht="3" customHeight="1" x14ac:dyDescent="0.2"/>
    <row r="187" spans="1:21" ht="20.100000000000001" customHeight="1" x14ac:dyDescent="0.2">
      <c r="A187" s="128" t="s">
        <v>586</v>
      </c>
      <c r="B187" s="91"/>
      <c r="C187" s="91"/>
      <c r="D187" s="91"/>
    </row>
    <row r="188" spans="1:21" x14ac:dyDescent="0.2">
      <c r="A188" s="127"/>
      <c r="B188" s="91"/>
      <c r="C188" s="91"/>
      <c r="D188" s="91"/>
      <c r="E188" s="91"/>
      <c r="F188" s="91"/>
      <c r="G188" s="303" t="s">
        <v>727</v>
      </c>
      <c r="H188" s="304"/>
      <c r="I188" s="304"/>
      <c r="J188" s="304"/>
      <c r="K188" s="304"/>
      <c r="L188" s="304"/>
      <c r="M188" s="305"/>
      <c r="O188" s="303" t="s">
        <v>728</v>
      </c>
      <c r="P188" s="304"/>
      <c r="Q188" s="304"/>
      <c r="R188" s="304"/>
      <c r="S188" s="304"/>
      <c r="T188" s="304"/>
      <c r="U188" s="305"/>
    </row>
    <row r="189" spans="1:21" x14ac:dyDescent="0.2">
      <c r="A189" s="91"/>
      <c r="B189" s="91"/>
      <c r="C189" s="91"/>
      <c r="D189" s="91"/>
      <c r="E189" s="91"/>
      <c r="F189" s="91"/>
      <c r="G189" s="303" t="s">
        <v>729</v>
      </c>
      <c r="H189" s="304"/>
      <c r="I189" s="304"/>
      <c r="J189" s="117"/>
      <c r="K189" s="303" t="s">
        <v>730</v>
      </c>
      <c r="L189" s="304"/>
      <c r="M189" s="305"/>
      <c r="O189" s="303" t="s">
        <v>729</v>
      </c>
      <c r="P189" s="304"/>
      <c r="Q189" s="305"/>
      <c r="S189" s="303" t="s">
        <v>730</v>
      </c>
      <c r="T189" s="304"/>
      <c r="U189" s="305"/>
    </row>
    <row r="190" spans="1:21" ht="3" customHeight="1" x14ac:dyDescent="0.2">
      <c r="A190" s="91"/>
      <c r="B190" s="91"/>
      <c r="C190" s="91"/>
      <c r="D190" s="91"/>
      <c r="E190" s="91"/>
      <c r="F190" s="91"/>
    </row>
    <row r="191" spans="1:21" x14ac:dyDescent="0.2">
      <c r="A191" s="91"/>
      <c r="B191" s="91"/>
      <c r="C191" s="91"/>
      <c r="D191" s="91"/>
      <c r="E191" s="91"/>
      <c r="F191" s="91"/>
      <c r="G191" s="294">
        <v>5.22</v>
      </c>
      <c r="H191" s="295"/>
      <c r="I191" s="296"/>
      <c r="K191" s="294">
        <v>5.22</v>
      </c>
      <c r="L191" s="295"/>
      <c r="M191" s="296"/>
      <c r="O191" s="294">
        <v>5.12</v>
      </c>
      <c r="P191" s="295"/>
      <c r="Q191" s="296"/>
      <c r="S191" s="294">
        <v>5.12</v>
      </c>
      <c r="T191" s="295"/>
      <c r="U191" s="296"/>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731</v>
      </c>
      <c r="S193" s="338">
        <v>1457981</v>
      </c>
      <c r="T193" s="339"/>
      <c r="U193" s="340"/>
    </row>
    <row r="194" spans="1:21" ht="3.95" customHeight="1" x14ac:dyDescent="0.2"/>
    <row r="195" spans="1:21" ht="20.100000000000001" customHeight="1" x14ac:dyDescent="0.2">
      <c r="A195" s="128" t="s">
        <v>732</v>
      </c>
      <c r="B195" s="91"/>
      <c r="C195" s="91"/>
      <c r="D195" s="91"/>
    </row>
    <row r="196" spans="1:21" x14ac:dyDescent="0.2">
      <c r="K196" s="297" t="s">
        <v>733</v>
      </c>
      <c r="L196" s="297"/>
      <c r="M196" s="297"/>
      <c r="O196" s="297" t="s">
        <v>734</v>
      </c>
      <c r="P196" s="297"/>
      <c r="Q196" s="297"/>
      <c r="S196" s="297" t="s">
        <v>735</v>
      </c>
      <c r="T196" s="297"/>
      <c r="U196" s="297"/>
    </row>
    <row r="197" spans="1:21" ht="3.95" customHeight="1" x14ac:dyDescent="0.2"/>
    <row r="198" spans="1:21" x14ac:dyDescent="0.2">
      <c r="F198" s="94"/>
      <c r="G198" s="94"/>
      <c r="H198" s="94"/>
      <c r="I198" s="130" t="s">
        <v>736</v>
      </c>
      <c r="K198" s="294"/>
      <c r="L198" s="295"/>
      <c r="M198" s="296"/>
      <c r="O198" s="294"/>
      <c r="P198" s="295"/>
      <c r="Q198" s="296"/>
      <c r="S198" s="294">
        <v>2</v>
      </c>
      <c r="T198" s="295"/>
      <c r="U198" s="296"/>
    </row>
    <row r="199" spans="1:21" ht="3" customHeight="1" x14ac:dyDescent="0.2"/>
    <row r="200" spans="1:21" x14ac:dyDescent="0.2">
      <c r="F200" s="94"/>
      <c r="G200" s="94"/>
      <c r="H200" s="94"/>
      <c r="I200" s="130" t="s">
        <v>737</v>
      </c>
      <c r="K200" s="294"/>
      <c r="L200" s="295"/>
      <c r="M200" s="296"/>
      <c r="O200" s="294">
        <v>10.71</v>
      </c>
      <c r="P200" s="295"/>
      <c r="Q200" s="296"/>
      <c r="S200" s="294">
        <v>11.08</v>
      </c>
      <c r="T200" s="295"/>
      <c r="U200" s="296"/>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O141:U141"/>
    <mergeCell ref="S200:U200"/>
    <mergeCell ref="S193:U193"/>
    <mergeCell ref="S196:U196"/>
    <mergeCell ref="O188:U188"/>
    <mergeCell ref="S189:U189"/>
    <mergeCell ref="O189:Q189"/>
    <mergeCell ref="O180:U180"/>
    <mergeCell ref="O181:Q181"/>
    <mergeCell ref="S181:U181"/>
    <mergeCell ref="O191:Q191"/>
    <mergeCell ref="S191:U191"/>
    <mergeCell ref="O183:Q183"/>
    <mergeCell ref="S185:U185"/>
    <mergeCell ref="O185:Q185"/>
    <mergeCell ref="S183:U183"/>
    <mergeCell ref="C173:O173"/>
    <mergeCell ref="Q165:U165"/>
    <mergeCell ref="Q167:U167"/>
    <mergeCell ref="Q169:U169"/>
    <mergeCell ref="Q171:U171"/>
    <mergeCell ref="Q173:U173"/>
    <mergeCell ref="C167:O167"/>
    <mergeCell ref="C169:O169"/>
    <mergeCell ref="C171:O171"/>
    <mergeCell ref="E144:K144"/>
    <mergeCell ref="Q144:U144"/>
    <mergeCell ref="M144:O144"/>
    <mergeCell ref="E154:K154"/>
    <mergeCell ref="M154:O154"/>
    <mergeCell ref="Q154:U154"/>
    <mergeCell ref="E150:K150"/>
    <mergeCell ref="M150:O150"/>
    <mergeCell ref="Q150:U150"/>
    <mergeCell ref="E152:K152"/>
    <mergeCell ref="M152:O152"/>
    <mergeCell ref="Q152:U152"/>
    <mergeCell ref="E146:K146"/>
    <mergeCell ref="M146:O146"/>
    <mergeCell ref="Q146:U146"/>
    <mergeCell ref="E148:K148"/>
    <mergeCell ref="M148:O148"/>
    <mergeCell ref="Q148:U148"/>
    <mergeCell ref="A118:A119"/>
    <mergeCell ref="K74:M74"/>
    <mergeCell ref="O74:U74"/>
    <mergeCell ref="C76:G76"/>
    <mergeCell ref="K76:M76"/>
    <mergeCell ref="O76:U76"/>
    <mergeCell ref="C118:K118"/>
    <mergeCell ref="M118:U118"/>
    <mergeCell ref="C119:E119"/>
    <mergeCell ref="C74:G74"/>
    <mergeCell ref="G129:I129"/>
    <mergeCell ref="K47:M47"/>
    <mergeCell ref="A51:B51"/>
    <mergeCell ref="C39:G39"/>
    <mergeCell ref="C41:G41"/>
    <mergeCell ref="K45:M45"/>
    <mergeCell ref="C70:G70"/>
    <mergeCell ref="K70:M70"/>
    <mergeCell ref="C68:G68"/>
    <mergeCell ref="K68:M68"/>
    <mergeCell ref="C137:E137"/>
    <mergeCell ref="G137:I137"/>
    <mergeCell ref="M137:O137"/>
    <mergeCell ref="Q137:S137"/>
    <mergeCell ref="C135:E135"/>
    <mergeCell ref="A29:B29"/>
    <mergeCell ref="A54:B54"/>
    <mergeCell ref="C54:G54"/>
    <mergeCell ref="C51:G51"/>
    <mergeCell ref="C60:G60"/>
    <mergeCell ref="C121:E121"/>
    <mergeCell ref="G121:I121"/>
    <mergeCell ref="C123:E123"/>
    <mergeCell ref="G123:I123"/>
    <mergeCell ref="G133:I133"/>
    <mergeCell ref="C125:E125"/>
    <mergeCell ref="G125:I125"/>
    <mergeCell ref="C127:E127"/>
    <mergeCell ref="C129:E129"/>
    <mergeCell ref="C131:E131"/>
    <mergeCell ref="Q135:S135"/>
    <mergeCell ref="M135:O135"/>
    <mergeCell ref="M133:O133"/>
    <mergeCell ref="M131:O131"/>
    <mergeCell ref="C133:E133"/>
    <mergeCell ref="G131:I131"/>
    <mergeCell ref="G135:I135"/>
    <mergeCell ref="C26:G27"/>
    <mergeCell ref="C97:I97"/>
    <mergeCell ref="K97:Q97"/>
    <mergeCell ref="C99:I99"/>
    <mergeCell ref="K99:Q99"/>
    <mergeCell ref="C43:G43"/>
    <mergeCell ref="C45:G45"/>
    <mergeCell ref="O68:U68"/>
    <mergeCell ref="O70:U70"/>
    <mergeCell ref="S92:U92"/>
    <mergeCell ref="C35:G35"/>
    <mergeCell ref="K60:M60"/>
    <mergeCell ref="O60:U60"/>
    <mergeCell ref="K39:M39"/>
    <mergeCell ref="O39:U39"/>
    <mergeCell ref="O37:U37"/>
    <mergeCell ref="K41:M41"/>
    <mergeCell ref="O41:U41"/>
    <mergeCell ref="K43:M43"/>
    <mergeCell ref="O43:U43"/>
    <mergeCell ref="I26:I27"/>
    <mergeCell ref="K27:M27"/>
    <mergeCell ref="O27:U27"/>
    <mergeCell ref="K29:M29"/>
    <mergeCell ref="O29:U29"/>
    <mergeCell ref="K26:U26"/>
    <mergeCell ref="K31:M31"/>
    <mergeCell ref="O31:U31"/>
    <mergeCell ref="C31:G31"/>
    <mergeCell ref="C37:G37"/>
    <mergeCell ref="C33:G33"/>
    <mergeCell ref="K33:M33"/>
    <mergeCell ref="O33:U33"/>
    <mergeCell ref="K35:M35"/>
    <mergeCell ref="O35:U35"/>
    <mergeCell ref="K37:M37"/>
    <mergeCell ref="O45:U45"/>
    <mergeCell ref="C47:G47"/>
    <mergeCell ref="O54:U54"/>
    <mergeCell ref="O47:U47"/>
    <mergeCell ref="C49:G49"/>
    <mergeCell ref="K49:M49"/>
    <mergeCell ref="O49:U49"/>
    <mergeCell ref="O51:U51"/>
    <mergeCell ref="K54:M54"/>
    <mergeCell ref="K51:M51"/>
    <mergeCell ref="O66:U66"/>
    <mergeCell ref="C56:G56"/>
    <mergeCell ref="K56:M56"/>
    <mergeCell ref="O56:U56"/>
    <mergeCell ref="C58:G58"/>
    <mergeCell ref="K58:M58"/>
    <mergeCell ref="O58:U58"/>
    <mergeCell ref="C62:G62"/>
    <mergeCell ref="K62:M62"/>
    <mergeCell ref="O62:U62"/>
    <mergeCell ref="C72:G72"/>
    <mergeCell ref="K72:M72"/>
    <mergeCell ref="O72:U72"/>
    <mergeCell ref="Q3:U3"/>
    <mergeCell ref="C29:G29"/>
    <mergeCell ref="C64:G64"/>
    <mergeCell ref="K64:M64"/>
    <mergeCell ref="O64:U64"/>
    <mergeCell ref="C66:G66"/>
    <mergeCell ref="K66:M66"/>
    <mergeCell ref="A1:U1"/>
    <mergeCell ref="M21:U21"/>
    <mergeCell ref="C23:E23"/>
    <mergeCell ref="G13:I13"/>
    <mergeCell ref="Q13:U13"/>
    <mergeCell ref="S5:U5"/>
    <mergeCell ref="M23:U23"/>
    <mergeCell ref="A19:E19"/>
    <mergeCell ref="S7:U7"/>
    <mergeCell ref="I11:M11"/>
    <mergeCell ref="C78:G78"/>
    <mergeCell ref="C80:G80"/>
    <mergeCell ref="C82:G82"/>
    <mergeCell ref="C165:O165"/>
    <mergeCell ref="C95:I95"/>
    <mergeCell ref="K95:Q95"/>
    <mergeCell ref="C101:I101"/>
    <mergeCell ref="K101:Q101"/>
    <mergeCell ref="C103:I103"/>
    <mergeCell ref="K103:Q103"/>
    <mergeCell ref="C105:I105"/>
    <mergeCell ref="M119:O119"/>
    <mergeCell ref="F119:J119"/>
    <mergeCell ref="K107:Q107"/>
    <mergeCell ref="C109:I109"/>
    <mergeCell ref="K109:Q109"/>
    <mergeCell ref="C113:I113"/>
    <mergeCell ref="K113:Q113"/>
    <mergeCell ref="C163:O163"/>
    <mergeCell ref="Q163:U163"/>
    <mergeCell ref="P119:T119"/>
    <mergeCell ref="Q121:S121"/>
    <mergeCell ref="M123:O123"/>
    <mergeCell ref="Q123:S123"/>
    <mergeCell ref="M125:O125"/>
    <mergeCell ref="K160:M160"/>
    <mergeCell ref="O160:U160"/>
    <mergeCell ref="A158:D160"/>
    <mergeCell ref="K78:M78"/>
    <mergeCell ref="O78:U78"/>
    <mergeCell ref="K80:M80"/>
    <mergeCell ref="O80:U80"/>
    <mergeCell ref="M127:O127"/>
    <mergeCell ref="Q127:S127"/>
    <mergeCell ref="K111:Q111"/>
    <mergeCell ref="C107:I107"/>
    <mergeCell ref="Q125:S125"/>
    <mergeCell ref="M121:O121"/>
    <mergeCell ref="O139:U139"/>
    <mergeCell ref="Q131:S131"/>
    <mergeCell ref="Q133:S133"/>
    <mergeCell ref="M129:O129"/>
    <mergeCell ref="G127:I127"/>
    <mergeCell ref="Q129:S129"/>
    <mergeCell ref="G189:I189"/>
    <mergeCell ref="K189:M189"/>
    <mergeCell ref="G185:I185"/>
    <mergeCell ref="K185:M185"/>
    <mergeCell ref="O84:U84"/>
    <mergeCell ref="K158:U158"/>
    <mergeCell ref="E156:K156"/>
    <mergeCell ref="M156:O156"/>
    <mergeCell ref="Q156:U156"/>
    <mergeCell ref="C111:I111"/>
    <mergeCell ref="O11:U11"/>
    <mergeCell ref="E9:U9"/>
    <mergeCell ref="G15:N15"/>
    <mergeCell ref="G17:N17"/>
    <mergeCell ref="A11:E11"/>
    <mergeCell ref="K191:M191"/>
    <mergeCell ref="G181:J181"/>
    <mergeCell ref="G183:I183"/>
    <mergeCell ref="K183:M183"/>
    <mergeCell ref="G188:M188"/>
    <mergeCell ref="G180:M180"/>
    <mergeCell ref="S198:U198"/>
    <mergeCell ref="K200:M200"/>
    <mergeCell ref="O200:Q200"/>
    <mergeCell ref="K196:M196"/>
    <mergeCell ref="O196:Q196"/>
    <mergeCell ref="K198:M198"/>
    <mergeCell ref="O198:Q198"/>
    <mergeCell ref="K181:M181"/>
    <mergeCell ref="G191:I191"/>
    <mergeCell ref="G23:K23"/>
    <mergeCell ref="K92:Q93"/>
    <mergeCell ref="A115:E115"/>
    <mergeCell ref="G115:I115"/>
    <mergeCell ref="C84:G84"/>
    <mergeCell ref="C92:I93"/>
    <mergeCell ref="K105:Q105"/>
    <mergeCell ref="K82:M82"/>
    <mergeCell ref="O82:U82"/>
    <mergeCell ref="K84:M84"/>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58:M58 K60:M60 K62:M62 K64:M64 K160:M160 K66:M66 K68:M68 K70:M70 K74:M74 K76:M76 K78:M78 K80:M80 K82:M82 M146:O146 K29:M29 M150:O150 K72:M72 M152:O152 M156:O156 M148:O148 M154:O154">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09:I109 C111:I111 C113:I113">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Q156:U156 Q150:U150 O160:U160 Q152:U152 Q148:U148 Q154:U154">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99:Q99 K101:Q101 K103:Q103 K105:Q105 K107:Q107 K111:Q111 K109:Q109 K113:Q113">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2:K152 E154:K154">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0 C156 C152 C154">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workbookViewId="0">
      <selection activeCell="G79" sqref="G79"/>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545</v>
      </c>
      <c r="D1" s="98" t="str">
        <f>IF(LEN(Tablica_A!$E$9)&gt;3,Tablica_A!$E$9,"Nije upisano")</f>
        <v>PODRAVKA prehrambena industrija d.d.</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691</v>
      </c>
      <c r="D3" s="105" t="str">
        <f>IF(LEN(Tablica_A!$S$5)&gt;3,Tablica_A!$S$5,"Nije upisano")</f>
        <v>03454088</v>
      </c>
      <c r="E3" s="105"/>
      <c r="F3" s="105"/>
      <c r="G3" s="106"/>
      <c r="H3" s="104"/>
      <c r="I3" s="104" t="s">
        <v>692</v>
      </c>
      <c r="J3" s="107" t="str">
        <f>IF(LEN(Tablica_A!$G$7)&gt;3,Tablica_A!$G$7,"Nije upisano")</f>
        <v>2005-03</v>
      </c>
    </row>
    <row r="4" spans="1:10" ht="9.9499999999999993" customHeight="1" x14ac:dyDescent="0.2"/>
    <row r="5" spans="1:10" s="55" customFormat="1" ht="35.1" customHeight="1" x14ac:dyDescent="0.2">
      <c r="A5" s="56" t="s">
        <v>430</v>
      </c>
      <c r="I5" s="235" t="s">
        <v>427</v>
      </c>
      <c r="J5" s="392"/>
    </row>
    <row r="6" spans="1:10" s="23" customFormat="1" ht="15" customHeight="1" x14ac:dyDescent="0.2">
      <c r="A6" s="131"/>
      <c r="I6" s="347" t="s">
        <v>738</v>
      </c>
      <c r="J6" s="347"/>
    </row>
    <row r="7" spans="1:10" s="135" customFormat="1" ht="20.100000000000001" customHeight="1" x14ac:dyDescent="0.2">
      <c r="A7" s="401" t="s">
        <v>739</v>
      </c>
      <c r="B7" s="401"/>
      <c r="C7" s="401"/>
      <c r="D7" s="401"/>
      <c r="E7" s="401"/>
      <c r="F7" s="132" t="s">
        <v>740</v>
      </c>
      <c r="G7" s="402" t="s">
        <v>741</v>
      </c>
      <c r="H7" s="403"/>
      <c r="I7" s="403" t="s">
        <v>742</v>
      </c>
      <c r="J7" s="404"/>
    </row>
    <row r="8" spans="1:10" s="137" customFormat="1" ht="20.100000000000001" customHeight="1" x14ac:dyDescent="0.2">
      <c r="A8" s="385" t="s">
        <v>431</v>
      </c>
      <c r="B8" s="386"/>
      <c r="C8" s="386"/>
      <c r="D8" s="386"/>
      <c r="E8" s="386"/>
      <c r="F8" s="386"/>
      <c r="G8" s="386"/>
      <c r="H8" s="386"/>
      <c r="I8" s="386"/>
      <c r="J8" s="387"/>
    </row>
    <row r="9" spans="1:10" s="137" customFormat="1" ht="20.100000000000001" customHeight="1" x14ac:dyDescent="0.2">
      <c r="A9" s="139" t="s">
        <v>432</v>
      </c>
      <c r="B9" s="140"/>
      <c r="C9" s="141"/>
      <c r="D9" s="141"/>
      <c r="E9" s="142"/>
      <c r="F9" s="136">
        <v>1</v>
      </c>
      <c r="G9" s="368"/>
      <c r="H9" s="369"/>
      <c r="I9" s="369"/>
      <c r="J9" s="388"/>
    </row>
    <row r="10" spans="1:10" s="137" customFormat="1" ht="20.100000000000001" customHeight="1" x14ac:dyDescent="0.2">
      <c r="A10" s="139" t="s">
        <v>433</v>
      </c>
      <c r="B10" s="140"/>
      <c r="C10" s="141"/>
      <c r="D10" s="141"/>
      <c r="E10" s="142"/>
      <c r="F10" s="136">
        <v>2</v>
      </c>
      <c r="G10" s="365">
        <f>SUM(G11:H14)</f>
        <v>1914352</v>
      </c>
      <c r="H10" s="366"/>
      <c r="I10" s="366">
        <f>SUM(I11:J14)</f>
        <v>1870226</v>
      </c>
      <c r="J10" s="367"/>
    </row>
    <row r="11" spans="1:10" s="137" customFormat="1" ht="20.100000000000001" customHeight="1" x14ac:dyDescent="0.2">
      <c r="A11" s="138"/>
      <c r="B11" s="215" t="s">
        <v>434</v>
      </c>
      <c r="C11" s="141"/>
      <c r="D11" s="141"/>
      <c r="E11" s="142"/>
      <c r="F11" s="136">
        <v>3</v>
      </c>
      <c r="G11" s="391">
        <v>122450</v>
      </c>
      <c r="H11" s="373"/>
      <c r="I11" s="373">
        <v>111037</v>
      </c>
      <c r="J11" s="389"/>
    </row>
    <row r="12" spans="1:10" s="137" customFormat="1" ht="20.100000000000001" customHeight="1" x14ac:dyDescent="0.2">
      <c r="A12" s="138"/>
      <c r="B12" s="215" t="s">
        <v>435</v>
      </c>
      <c r="C12" s="212"/>
      <c r="D12" s="212"/>
      <c r="E12" s="213"/>
      <c r="F12" s="136">
        <v>4</v>
      </c>
      <c r="G12" s="391">
        <v>1734512</v>
      </c>
      <c r="H12" s="373"/>
      <c r="I12" s="373">
        <v>1704742</v>
      </c>
      <c r="J12" s="389"/>
    </row>
    <row r="13" spans="1:10" s="137" customFormat="1" ht="20.100000000000001" customHeight="1" x14ac:dyDescent="0.2">
      <c r="A13" s="138"/>
      <c r="B13" s="214" t="s">
        <v>436</v>
      </c>
      <c r="C13" s="141"/>
      <c r="D13" s="141"/>
      <c r="E13" s="142"/>
      <c r="F13" s="136">
        <v>5</v>
      </c>
      <c r="G13" s="391">
        <v>46756</v>
      </c>
      <c r="H13" s="373"/>
      <c r="I13" s="373">
        <v>47694</v>
      </c>
      <c r="J13" s="389"/>
    </row>
    <row r="14" spans="1:10" s="137" customFormat="1" ht="20.100000000000001" customHeight="1" x14ac:dyDescent="0.2">
      <c r="A14" s="138"/>
      <c r="B14" s="215" t="s">
        <v>437</v>
      </c>
      <c r="C14" s="141"/>
      <c r="D14" s="141"/>
      <c r="E14" s="142"/>
      <c r="F14" s="136">
        <v>6</v>
      </c>
      <c r="G14" s="391">
        <v>10634</v>
      </c>
      <c r="H14" s="373"/>
      <c r="I14" s="373">
        <v>6753</v>
      </c>
      <c r="J14" s="389"/>
    </row>
    <row r="15" spans="1:10" s="137" customFormat="1" ht="20.100000000000001" customHeight="1" x14ac:dyDescent="0.2">
      <c r="A15" s="139" t="s">
        <v>438</v>
      </c>
      <c r="B15" s="140"/>
      <c r="C15" s="141"/>
      <c r="D15" s="141"/>
      <c r="E15" s="142"/>
      <c r="F15" s="136">
        <v>7</v>
      </c>
      <c r="G15" s="365">
        <f>SUM(G16:H20)</f>
        <v>1512505</v>
      </c>
      <c r="H15" s="366"/>
      <c r="I15" s="366">
        <f>SUM(I16:J20)</f>
        <v>1516107</v>
      </c>
      <c r="J15" s="367"/>
    </row>
    <row r="16" spans="1:10" s="137" customFormat="1" ht="20.100000000000001" customHeight="1" x14ac:dyDescent="0.2">
      <c r="A16" s="138"/>
      <c r="B16" s="215" t="s">
        <v>439</v>
      </c>
      <c r="C16" s="141"/>
      <c r="D16" s="141"/>
      <c r="E16" s="142"/>
      <c r="F16" s="136">
        <v>8</v>
      </c>
      <c r="G16" s="391">
        <v>568924</v>
      </c>
      <c r="H16" s="373"/>
      <c r="I16" s="373">
        <v>606921</v>
      </c>
      <c r="J16" s="389"/>
    </row>
    <row r="17" spans="1:10" s="137" customFormat="1" ht="20.100000000000001" customHeight="1" x14ac:dyDescent="0.2">
      <c r="A17" s="138"/>
      <c r="B17" s="215" t="s">
        <v>440</v>
      </c>
      <c r="C17" s="141"/>
      <c r="D17" s="141"/>
      <c r="E17" s="142"/>
      <c r="F17" s="136">
        <v>9</v>
      </c>
      <c r="G17" s="391">
        <v>762848</v>
      </c>
      <c r="H17" s="373"/>
      <c r="I17" s="373">
        <v>771631</v>
      </c>
      <c r="J17" s="389"/>
    </row>
    <row r="18" spans="1:10" s="137" customFormat="1" ht="20.100000000000001" customHeight="1" x14ac:dyDescent="0.2">
      <c r="A18" s="138"/>
      <c r="B18" s="215" t="s">
        <v>441</v>
      </c>
      <c r="C18" s="141"/>
      <c r="D18" s="141"/>
      <c r="E18" s="142"/>
      <c r="F18" s="136">
        <v>10</v>
      </c>
      <c r="G18" s="391">
        <v>54292</v>
      </c>
      <c r="H18" s="373"/>
      <c r="I18" s="373">
        <v>46115</v>
      </c>
      <c r="J18" s="389"/>
    </row>
    <row r="19" spans="1:10" s="137" customFormat="1" ht="20.100000000000001" customHeight="1" x14ac:dyDescent="0.2">
      <c r="A19" s="138"/>
      <c r="B19" s="214" t="s">
        <v>436</v>
      </c>
      <c r="C19" s="141"/>
      <c r="D19" s="141"/>
      <c r="E19" s="142"/>
      <c r="F19" s="136">
        <v>11</v>
      </c>
      <c r="G19" s="391">
        <v>10301</v>
      </c>
      <c r="H19" s="373"/>
      <c r="I19" s="373">
        <v>10500</v>
      </c>
      <c r="J19" s="389"/>
    </row>
    <row r="20" spans="1:10" s="137" customFormat="1" ht="20.100000000000001" customHeight="1" x14ac:dyDescent="0.2">
      <c r="A20" s="138"/>
      <c r="B20" s="214" t="s">
        <v>442</v>
      </c>
      <c r="C20" s="141"/>
      <c r="D20" s="141"/>
      <c r="E20" s="142"/>
      <c r="F20" s="136">
        <v>12</v>
      </c>
      <c r="G20" s="391">
        <v>116140</v>
      </c>
      <c r="H20" s="373"/>
      <c r="I20" s="373">
        <v>80940</v>
      </c>
      <c r="J20" s="389"/>
    </row>
    <row r="21" spans="1:10" s="137" customFormat="1" ht="20.100000000000001" customHeight="1" x14ac:dyDescent="0.2">
      <c r="A21" s="139" t="s">
        <v>443</v>
      </c>
      <c r="B21" s="140"/>
      <c r="C21" s="141"/>
      <c r="D21" s="141"/>
      <c r="E21" s="142"/>
      <c r="F21" s="136">
        <v>13</v>
      </c>
      <c r="G21" s="368">
        <v>10842</v>
      </c>
      <c r="H21" s="369"/>
      <c r="I21" s="369">
        <v>7218</v>
      </c>
      <c r="J21" s="388"/>
    </row>
    <row r="22" spans="1:10" s="137" customFormat="1" ht="20.100000000000001" customHeight="1" x14ac:dyDescent="0.2">
      <c r="A22" s="139" t="s">
        <v>444</v>
      </c>
      <c r="B22" s="140"/>
      <c r="C22" s="141"/>
      <c r="D22" s="141"/>
      <c r="E22" s="142"/>
      <c r="F22" s="136">
        <v>14</v>
      </c>
      <c r="G22" s="368"/>
      <c r="H22" s="369"/>
      <c r="I22" s="369"/>
      <c r="J22" s="388"/>
    </row>
    <row r="23" spans="1:10" s="137" customFormat="1" ht="20.100000000000001" customHeight="1" x14ac:dyDescent="0.2">
      <c r="A23" s="151" t="s">
        <v>445</v>
      </c>
      <c r="B23" s="140"/>
      <c r="C23" s="141"/>
      <c r="D23" s="141"/>
      <c r="E23" s="142"/>
      <c r="F23" s="136">
        <v>15</v>
      </c>
      <c r="G23" s="365">
        <f>G9+G10+G15+G21+G22</f>
        <v>3437699</v>
      </c>
      <c r="H23" s="366"/>
      <c r="I23" s="366">
        <f>I9+I10+I15+I21+I22</f>
        <v>3393551</v>
      </c>
      <c r="J23" s="367"/>
    </row>
    <row r="24" spans="1:10" s="137" customFormat="1" ht="20.100000000000001" customHeight="1" x14ac:dyDescent="0.2">
      <c r="A24" s="355" t="s">
        <v>446</v>
      </c>
      <c r="B24" s="356"/>
      <c r="C24" s="356"/>
      <c r="D24" s="356"/>
      <c r="E24" s="356"/>
      <c r="F24" s="356"/>
      <c r="G24" s="356"/>
      <c r="H24" s="356"/>
      <c r="I24" s="356"/>
      <c r="J24" s="390"/>
    </row>
    <row r="25" spans="1:10" s="137" customFormat="1" ht="20.100000000000001" customHeight="1" x14ac:dyDescent="0.2">
      <c r="A25" s="377" t="s">
        <v>447</v>
      </c>
      <c r="B25" s="378"/>
      <c r="C25" s="378"/>
      <c r="D25" s="378"/>
      <c r="E25" s="379"/>
      <c r="F25" s="136">
        <v>16</v>
      </c>
      <c r="G25" s="365">
        <f>SUM(G26:H28)</f>
        <v>1900587</v>
      </c>
      <c r="H25" s="366"/>
      <c r="I25" s="366">
        <f>SUM(I26:J28)</f>
        <v>1923785</v>
      </c>
      <c r="J25" s="367"/>
    </row>
    <row r="26" spans="1:10" s="137" customFormat="1" ht="20.100000000000001" customHeight="1" x14ac:dyDescent="0.2">
      <c r="A26" s="216"/>
      <c r="B26" s="383" t="s">
        <v>743</v>
      </c>
      <c r="C26" s="383"/>
      <c r="D26" s="383"/>
      <c r="E26" s="384"/>
      <c r="F26" s="136">
        <v>17</v>
      </c>
      <c r="G26" s="391">
        <v>1626001</v>
      </c>
      <c r="H26" s="373"/>
      <c r="I26" s="373">
        <v>1626001</v>
      </c>
      <c r="J26" s="389"/>
    </row>
    <row r="27" spans="1:10" s="137" customFormat="1" ht="20.100000000000001" customHeight="1" x14ac:dyDescent="0.2">
      <c r="A27" s="216"/>
      <c r="B27" s="375" t="s">
        <v>744</v>
      </c>
      <c r="C27" s="375"/>
      <c r="D27" s="375"/>
      <c r="E27" s="376"/>
      <c r="F27" s="136">
        <v>18</v>
      </c>
      <c r="G27" s="391">
        <v>190349</v>
      </c>
      <c r="H27" s="373"/>
      <c r="I27" s="373">
        <v>270507</v>
      </c>
      <c r="J27" s="374"/>
    </row>
    <row r="28" spans="1:10" s="137" customFormat="1" ht="20.100000000000001" customHeight="1" x14ac:dyDescent="0.2">
      <c r="A28" s="216"/>
      <c r="B28" s="375" t="s">
        <v>448</v>
      </c>
      <c r="C28" s="375"/>
      <c r="D28" s="375"/>
      <c r="E28" s="376"/>
      <c r="F28" s="136">
        <v>19</v>
      </c>
      <c r="G28" s="391">
        <v>84237</v>
      </c>
      <c r="H28" s="373"/>
      <c r="I28" s="373">
        <v>27277</v>
      </c>
      <c r="J28" s="374"/>
    </row>
    <row r="29" spans="1:10" s="137" customFormat="1" ht="20.100000000000001" customHeight="1" x14ac:dyDescent="0.2">
      <c r="A29" s="377" t="s">
        <v>449</v>
      </c>
      <c r="B29" s="378"/>
      <c r="C29" s="378"/>
      <c r="D29" s="378"/>
      <c r="E29" s="379"/>
      <c r="F29" s="136">
        <v>20</v>
      </c>
      <c r="G29" s="368">
        <v>0</v>
      </c>
      <c r="H29" s="369"/>
      <c r="I29" s="369">
        <v>0</v>
      </c>
      <c r="J29" s="370"/>
    </row>
    <row r="30" spans="1:10" s="137" customFormat="1" ht="20.100000000000001" customHeight="1" x14ac:dyDescent="0.2">
      <c r="A30" s="380" t="s">
        <v>450</v>
      </c>
      <c r="B30" s="381"/>
      <c r="C30" s="381"/>
      <c r="D30" s="381"/>
      <c r="E30" s="382"/>
      <c r="F30" s="136">
        <v>21</v>
      </c>
      <c r="G30" s="368">
        <v>11985</v>
      </c>
      <c r="H30" s="369"/>
      <c r="I30" s="369">
        <v>11967</v>
      </c>
      <c r="J30" s="370"/>
    </row>
    <row r="31" spans="1:10" s="137" customFormat="1" ht="20.100000000000001" customHeight="1" x14ac:dyDescent="0.2">
      <c r="A31" s="380" t="s">
        <v>451</v>
      </c>
      <c r="B31" s="381"/>
      <c r="C31" s="381"/>
      <c r="D31" s="381"/>
      <c r="E31" s="382"/>
      <c r="F31" s="136">
        <v>22</v>
      </c>
      <c r="G31" s="368">
        <v>684496</v>
      </c>
      <c r="H31" s="369"/>
      <c r="I31" s="369">
        <v>652485</v>
      </c>
      <c r="J31" s="388"/>
    </row>
    <row r="32" spans="1:10" s="137" customFormat="1" ht="20.100000000000001" customHeight="1" x14ac:dyDescent="0.2">
      <c r="A32" s="362" t="s">
        <v>452</v>
      </c>
      <c r="B32" s="363"/>
      <c r="C32" s="363"/>
      <c r="D32" s="363"/>
      <c r="E32" s="364"/>
      <c r="F32" s="136">
        <v>23</v>
      </c>
      <c r="G32" s="365">
        <f>SUM(G33:H35)</f>
        <v>829715</v>
      </c>
      <c r="H32" s="366"/>
      <c r="I32" s="366">
        <f>SUM(I33:J35)</f>
        <v>780992</v>
      </c>
      <c r="J32" s="367"/>
    </row>
    <row r="33" spans="1:10" s="137" customFormat="1" ht="20.100000000000001" customHeight="1" x14ac:dyDescent="0.2">
      <c r="A33" s="216"/>
      <c r="B33" s="371" t="s">
        <v>453</v>
      </c>
      <c r="C33" s="371"/>
      <c r="D33" s="371"/>
      <c r="E33" s="372"/>
      <c r="F33" s="136">
        <v>24</v>
      </c>
      <c r="G33" s="391">
        <v>457983</v>
      </c>
      <c r="H33" s="373"/>
      <c r="I33" s="373">
        <v>406782</v>
      </c>
      <c r="J33" s="389"/>
    </row>
    <row r="34" spans="1:10" s="137" customFormat="1" ht="20.100000000000001" customHeight="1" x14ac:dyDescent="0.2">
      <c r="A34" s="216"/>
      <c r="B34" s="371" t="s">
        <v>454</v>
      </c>
      <c r="C34" s="371"/>
      <c r="D34" s="371"/>
      <c r="E34" s="372"/>
      <c r="F34" s="136">
        <v>25</v>
      </c>
      <c r="G34" s="391">
        <v>279794</v>
      </c>
      <c r="H34" s="373"/>
      <c r="I34" s="373">
        <v>293263</v>
      </c>
      <c r="J34" s="374"/>
    </row>
    <row r="35" spans="1:10" s="137" customFormat="1" ht="20.100000000000001" customHeight="1" x14ac:dyDescent="0.2">
      <c r="A35" s="216"/>
      <c r="B35" s="371" t="s">
        <v>455</v>
      </c>
      <c r="C35" s="371"/>
      <c r="D35" s="371"/>
      <c r="E35" s="372"/>
      <c r="F35" s="136">
        <v>26</v>
      </c>
      <c r="G35" s="391">
        <v>91938</v>
      </c>
      <c r="H35" s="373"/>
      <c r="I35" s="373">
        <v>80947</v>
      </c>
      <c r="J35" s="374"/>
    </row>
    <row r="36" spans="1:10" s="137" customFormat="1" ht="20.100000000000001" customHeight="1" x14ac:dyDescent="0.2">
      <c r="A36" s="362" t="s">
        <v>456</v>
      </c>
      <c r="B36" s="363"/>
      <c r="C36" s="363"/>
      <c r="D36" s="363"/>
      <c r="E36" s="364"/>
      <c r="F36" s="136">
        <v>27</v>
      </c>
      <c r="G36" s="368">
        <v>10916</v>
      </c>
      <c r="H36" s="369"/>
      <c r="I36" s="369">
        <v>24322</v>
      </c>
      <c r="J36" s="370"/>
    </row>
    <row r="37" spans="1:10" s="137" customFormat="1" ht="20.100000000000001" customHeight="1" x14ac:dyDescent="0.2">
      <c r="A37" s="217" t="s">
        <v>457</v>
      </c>
      <c r="B37" s="143"/>
      <c r="C37" s="141"/>
      <c r="D37" s="141"/>
      <c r="E37" s="142"/>
      <c r="F37" s="136">
        <v>28</v>
      </c>
      <c r="G37" s="365">
        <f>G25+G29+G30+G31+G32+G36</f>
        <v>3437699</v>
      </c>
      <c r="H37" s="366"/>
      <c r="I37" s="366">
        <f>I25+I29+I30+I31+I32+I36</f>
        <v>3393551</v>
      </c>
      <c r="J37" s="367"/>
    </row>
    <row r="38" spans="1:10" s="137" customFormat="1" ht="20.100000000000001" customHeight="1" x14ac:dyDescent="0.2">
      <c r="A38" s="218" t="s">
        <v>458</v>
      </c>
      <c r="B38" s="212"/>
      <c r="C38" s="212"/>
      <c r="D38" s="212"/>
      <c r="E38" s="213"/>
      <c r="F38" s="136">
        <v>29</v>
      </c>
      <c r="G38" s="368"/>
      <c r="H38" s="369"/>
      <c r="I38" s="369"/>
      <c r="J38" s="388"/>
    </row>
    <row r="39" spans="1:10" x14ac:dyDescent="0.2">
      <c r="A39" s="219" t="s">
        <v>459</v>
      </c>
      <c r="F39" s="23"/>
    </row>
    <row r="40" spans="1:10" x14ac:dyDescent="0.2">
      <c r="A40" s="144" t="s">
        <v>745</v>
      </c>
    </row>
    <row r="41" spans="1:10" x14ac:dyDescent="0.2"/>
    <row r="42" spans="1:10" s="68" customFormat="1" ht="15.95" customHeight="1" x14ac:dyDescent="0.2">
      <c r="A42" s="96"/>
      <c r="B42" s="97"/>
      <c r="C42" s="97" t="s">
        <v>545</v>
      </c>
      <c r="D42" s="98" t="str">
        <f>IF(LEN(Tablica_A!$E$9)&gt;3,Tablica_A!$E$9,"Nije upisano")</f>
        <v>PODRAVKA prehrambena industrija d.d.</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691</v>
      </c>
      <c r="D44" s="105" t="str">
        <f>IF(LEN(Tablica_A!$S$5)&gt;3,Tablica_A!$S$5,"Nije upisano")</f>
        <v>03454088</v>
      </c>
      <c r="E44" s="105"/>
      <c r="F44" s="105"/>
      <c r="G44" s="106"/>
      <c r="H44" s="104"/>
      <c r="I44" s="104" t="s">
        <v>692</v>
      </c>
      <c r="J44" s="107" t="str">
        <f>IF(LEN(Tablica_A!$G$7)&gt;3,Tablica_A!$G$7,"Nije upisano")</f>
        <v>2005-03</v>
      </c>
    </row>
    <row r="45" spans="1:10" ht="6" customHeight="1" x14ac:dyDescent="0.2"/>
    <row r="46" spans="1:10" s="55" customFormat="1" ht="35.1" customHeight="1" x14ac:dyDescent="0.2">
      <c r="A46" s="56" t="s">
        <v>460</v>
      </c>
      <c r="I46" s="235" t="s">
        <v>427</v>
      </c>
      <c r="J46" s="392"/>
    </row>
    <row r="47" spans="1:10" ht="15" customHeight="1" x14ac:dyDescent="0.2">
      <c r="A47" s="131"/>
      <c r="I47" s="347" t="s">
        <v>738</v>
      </c>
      <c r="J47" s="347"/>
    </row>
    <row r="48" spans="1:10" s="135" customFormat="1" ht="14.1" customHeight="1" x14ac:dyDescent="0.2">
      <c r="A48" s="393" t="s">
        <v>739</v>
      </c>
      <c r="B48" s="394"/>
      <c r="C48" s="394"/>
      <c r="D48" s="394"/>
      <c r="E48" s="395"/>
      <c r="F48" s="399" t="s">
        <v>740</v>
      </c>
      <c r="G48" s="401" t="s">
        <v>746</v>
      </c>
      <c r="H48" s="401"/>
      <c r="I48" s="401" t="s">
        <v>728</v>
      </c>
      <c r="J48" s="401"/>
    </row>
    <row r="49" spans="1:10" s="135" customFormat="1" ht="14.1" customHeight="1" x14ac:dyDescent="0.2">
      <c r="A49" s="396"/>
      <c r="B49" s="397"/>
      <c r="C49" s="397"/>
      <c r="D49" s="397"/>
      <c r="E49" s="398"/>
      <c r="F49" s="400"/>
      <c r="G49" s="133" t="s">
        <v>747</v>
      </c>
      <c r="H49" s="134" t="s">
        <v>748</v>
      </c>
      <c r="I49" s="133" t="s">
        <v>747</v>
      </c>
      <c r="J49" s="134" t="s">
        <v>748</v>
      </c>
    </row>
    <row r="50" spans="1:10" ht="18.95" customHeight="1" x14ac:dyDescent="0.2">
      <c r="A50" s="359" t="s">
        <v>461</v>
      </c>
      <c r="B50" s="360"/>
      <c r="C50" s="360"/>
      <c r="D50" s="360"/>
      <c r="E50" s="360"/>
      <c r="F50" s="360"/>
      <c r="G50" s="360"/>
      <c r="H50" s="360"/>
      <c r="I50" s="360"/>
      <c r="J50" s="361"/>
    </row>
    <row r="51" spans="1:10" ht="18.95" customHeight="1" x14ac:dyDescent="0.2">
      <c r="A51" s="350" t="s">
        <v>462</v>
      </c>
      <c r="B51" s="351"/>
      <c r="C51" s="351"/>
      <c r="D51" s="351"/>
      <c r="E51" s="352"/>
      <c r="F51" s="146">
        <v>30</v>
      </c>
      <c r="G51" s="147">
        <f>SUM(G52:G54)</f>
        <v>743931</v>
      </c>
      <c r="H51" s="148">
        <f>SUM(H52:H54)</f>
        <v>743931</v>
      </c>
      <c r="I51" s="147">
        <f>SUM(I52:I54)</f>
        <v>753436</v>
      </c>
      <c r="J51" s="148">
        <f>SUM(J52:J54)</f>
        <v>753436</v>
      </c>
    </row>
    <row r="52" spans="1:10" ht="18.95" customHeight="1" x14ac:dyDescent="0.2">
      <c r="A52" s="138"/>
      <c r="B52" s="353" t="s">
        <v>463</v>
      </c>
      <c r="C52" s="353"/>
      <c r="D52" s="353"/>
      <c r="E52" s="354"/>
      <c r="F52" s="146">
        <v>31</v>
      </c>
      <c r="G52" s="149">
        <v>368685</v>
      </c>
      <c r="H52" s="150">
        <v>368685</v>
      </c>
      <c r="I52" s="149">
        <v>381821</v>
      </c>
      <c r="J52" s="150">
        <v>381821</v>
      </c>
    </row>
    <row r="53" spans="1:10" ht="18.95" customHeight="1" x14ac:dyDescent="0.2">
      <c r="A53" s="138"/>
      <c r="B53" s="353" t="s">
        <v>464</v>
      </c>
      <c r="C53" s="353"/>
      <c r="D53" s="353"/>
      <c r="E53" s="354"/>
      <c r="F53" s="146">
        <v>32</v>
      </c>
      <c r="G53" s="149">
        <v>352969</v>
      </c>
      <c r="H53" s="150">
        <v>352969</v>
      </c>
      <c r="I53" s="149">
        <v>352086</v>
      </c>
      <c r="J53" s="150">
        <v>352086</v>
      </c>
    </row>
    <row r="54" spans="1:10" ht="18.95" customHeight="1" x14ac:dyDescent="0.2">
      <c r="A54" s="138"/>
      <c r="B54" s="353" t="s">
        <v>465</v>
      </c>
      <c r="C54" s="353"/>
      <c r="D54" s="353"/>
      <c r="E54" s="354"/>
      <c r="F54" s="146">
        <v>33</v>
      </c>
      <c r="G54" s="149">
        <v>22277</v>
      </c>
      <c r="H54" s="150">
        <v>22277</v>
      </c>
      <c r="I54" s="149">
        <v>19529</v>
      </c>
      <c r="J54" s="150">
        <v>19529</v>
      </c>
    </row>
    <row r="55" spans="1:10" ht="18.95" customHeight="1" x14ac:dyDescent="0.2">
      <c r="A55" s="350" t="s">
        <v>466</v>
      </c>
      <c r="B55" s="351"/>
      <c r="C55" s="351"/>
      <c r="D55" s="351"/>
      <c r="E55" s="352"/>
      <c r="F55" s="146">
        <v>34</v>
      </c>
      <c r="G55" s="147">
        <f>SUM(G56:G57)</f>
        <v>29087</v>
      </c>
      <c r="H55" s="148">
        <f>SUM(H56:H57)</f>
        <v>29087</v>
      </c>
      <c r="I55" s="147">
        <f>SUM(I56:I57)</f>
        <v>18981</v>
      </c>
      <c r="J55" s="148">
        <f>SUM(J56:J57)</f>
        <v>18981</v>
      </c>
    </row>
    <row r="56" spans="1:10" ht="18.95" customHeight="1" x14ac:dyDescent="0.2">
      <c r="A56" s="138"/>
      <c r="B56" s="353" t="s">
        <v>467</v>
      </c>
      <c r="C56" s="353"/>
      <c r="D56" s="353"/>
      <c r="E56" s="354"/>
      <c r="F56" s="146">
        <v>35</v>
      </c>
      <c r="G56" s="149">
        <v>26622</v>
      </c>
      <c r="H56" s="150">
        <v>26622</v>
      </c>
      <c r="I56" s="149">
        <v>18566</v>
      </c>
      <c r="J56" s="150">
        <v>18566</v>
      </c>
    </row>
    <row r="57" spans="1:10" ht="18.95" customHeight="1" x14ac:dyDescent="0.2">
      <c r="A57" s="138"/>
      <c r="B57" s="353" t="s">
        <v>468</v>
      </c>
      <c r="C57" s="353"/>
      <c r="D57" s="353"/>
      <c r="E57" s="354"/>
      <c r="F57" s="146">
        <v>36</v>
      </c>
      <c r="G57" s="149">
        <v>2465</v>
      </c>
      <c r="H57" s="150">
        <v>2465</v>
      </c>
      <c r="I57" s="149">
        <v>415</v>
      </c>
      <c r="J57" s="150">
        <v>415</v>
      </c>
    </row>
    <row r="58" spans="1:10" ht="18.95" customHeight="1" x14ac:dyDescent="0.2">
      <c r="A58" s="350" t="s">
        <v>469</v>
      </c>
      <c r="B58" s="351"/>
      <c r="C58" s="351"/>
      <c r="D58" s="351"/>
      <c r="E58" s="352"/>
      <c r="F58" s="146">
        <v>37</v>
      </c>
      <c r="G58" s="152"/>
      <c r="H58" s="153"/>
      <c r="I58" s="152"/>
      <c r="J58" s="153"/>
    </row>
    <row r="59" spans="1:10" ht="18.95" customHeight="1" x14ac:dyDescent="0.2">
      <c r="A59" s="350" t="s">
        <v>470</v>
      </c>
      <c r="B59" s="351"/>
      <c r="C59" s="351"/>
      <c r="D59" s="351"/>
      <c r="E59" s="352"/>
      <c r="F59" s="146">
        <v>38</v>
      </c>
      <c r="G59" s="147">
        <f>G51+G55+G58</f>
        <v>773018</v>
      </c>
      <c r="H59" s="148">
        <f>H51+H55+H58</f>
        <v>773018</v>
      </c>
      <c r="I59" s="147">
        <f>I51+I55+I58</f>
        <v>772417</v>
      </c>
      <c r="J59" s="148">
        <f>J51+J55+J58</f>
        <v>772417</v>
      </c>
    </row>
    <row r="60" spans="1:10" ht="18.95" customHeight="1" x14ac:dyDescent="0.2">
      <c r="A60" s="359" t="s">
        <v>471</v>
      </c>
      <c r="B60" s="360"/>
      <c r="C60" s="360"/>
      <c r="D60" s="360"/>
      <c r="E60" s="360"/>
      <c r="F60" s="360"/>
      <c r="G60" s="360"/>
      <c r="H60" s="360"/>
      <c r="I60" s="360"/>
      <c r="J60" s="361"/>
    </row>
    <row r="61" spans="1:10" ht="18.95" customHeight="1" x14ac:dyDescent="0.2">
      <c r="A61" s="350" t="s">
        <v>472</v>
      </c>
      <c r="B61" s="351"/>
      <c r="C61" s="351"/>
      <c r="D61" s="351"/>
      <c r="E61" s="352"/>
      <c r="F61" s="220">
        <v>39</v>
      </c>
      <c r="G61" s="152">
        <v>-30850</v>
      </c>
      <c r="H61" s="153">
        <v>-30850</v>
      </c>
      <c r="I61" s="152">
        <v>-6577</v>
      </c>
      <c r="J61" s="153">
        <v>-6577</v>
      </c>
    </row>
    <row r="62" spans="1:10" ht="18.95" customHeight="1" x14ac:dyDescent="0.2">
      <c r="A62" s="350" t="s">
        <v>473</v>
      </c>
      <c r="B62" s="351"/>
      <c r="C62" s="351"/>
      <c r="D62" s="351"/>
      <c r="E62" s="352"/>
      <c r="F62" s="220">
        <v>40</v>
      </c>
      <c r="G62" s="147">
        <f>SUM(G63:G67)</f>
        <v>738443</v>
      </c>
      <c r="H62" s="148">
        <f>SUM(H63:H67)</f>
        <v>738443</v>
      </c>
      <c r="I62" s="147">
        <f>SUM(I63:I67)</f>
        <v>731135</v>
      </c>
      <c r="J62" s="148">
        <f>SUM(J63:J67)</f>
        <v>731135</v>
      </c>
    </row>
    <row r="63" spans="1:10" ht="18.95" customHeight="1" x14ac:dyDescent="0.2">
      <c r="A63" s="138"/>
      <c r="B63" s="353" t="s">
        <v>474</v>
      </c>
      <c r="C63" s="353"/>
      <c r="D63" s="353"/>
      <c r="E63" s="354"/>
      <c r="F63" s="220">
        <v>41</v>
      </c>
      <c r="G63" s="149">
        <v>445870</v>
      </c>
      <c r="H63" s="150">
        <v>445870</v>
      </c>
      <c r="I63" s="149">
        <v>433174</v>
      </c>
      <c r="J63" s="150">
        <v>433174</v>
      </c>
    </row>
    <row r="64" spans="1:10" ht="18.95" customHeight="1" x14ac:dyDescent="0.2">
      <c r="A64" s="138"/>
      <c r="B64" s="353" t="s">
        <v>749</v>
      </c>
      <c r="C64" s="353"/>
      <c r="D64" s="353"/>
      <c r="E64" s="354"/>
      <c r="F64" s="220">
        <v>42</v>
      </c>
      <c r="G64" s="149">
        <v>160839</v>
      </c>
      <c r="H64" s="150">
        <v>160839</v>
      </c>
      <c r="I64" s="149">
        <v>168629</v>
      </c>
      <c r="J64" s="150">
        <v>168629</v>
      </c>
    </row>
    <row r="65" spans="1:10" ht="18.95" customHeight="1" x14ac:dyDescent="0.2">
      <c r="A65" s="138"/>
      <c r="B65" s="353" t="s">
        <v>753</v>
      </c>
      <c r="C65" s="353"/>
      <c r="D65" s="353"/>
      <c r="E65" s="354"/>
      <c r="F65" s="220">
        <v>43</v>
      </c>
      <c r="G65" s="149">
        <v>58882</v>
      </c>
      <c r="H65" s="150">
        <v>58882</v>
      </c>
      <c r="I65" s="149">
        <v>60595</v>
      </c>
      <c r="J65" s="150">
        <v>60595</v>
      </c>
    </row>
    <row r="66" spans="1:10" ht="18.95" customHeight="1" x14ac:dyDescent="0.2">
      <c r="A66" s="138"/>
      <c r="B66" s="353" t="s">
        <v>475</v>
      </c>
      <c r="C66" s="353"/>
      <c r="D66" s="353"/>
      <c r="E66" s="354"/>
      <c r="F66" s="220">
        <v>44</v>
      </c>
      <c r="G66" s="149">
        <v>15752</v>
      </c>
      <c r="H66" s="150">
        <v>15752</v>
      </c>
      <c r="I66" s="149">
        <v>19853</v>
      </c>
      <c r="J66" s="150">
        <v>19853</v>
      </c>
    </row>
    <row r="67" spans="1:10" ht="18.95" customHeight="1" x14ac:dyDescent="0.2">
      <c r="A67" s="138"/>
      <c r="B67" s="353" t="s">
        <v>476</v>
      </c>
      <c r="C67" s="353"/>
      <c r="D67" s="353"/>
      <c r="E67" s="354"/>
      <c r="F67" s="220">
        <v>45</v>
      </c>
      <c r="G67" s="149">
        <v>57100</v>
      </c>
      <c r="H67" s="150">
        <v>57100</v>
      </c>
      <c r="I67" s="149">
        <v>48884</v>
      </c>
      <c r="J67" s="150">
        <v>48884</v>
      </c>
    </row>
    <row r="68" spans="1:10" ht="18.95" customHeight="1" x14ac:dyDescent="0.2">
      <c r="A68" s="350" t="s">
        <v>477</v>
      </c>
      <c r="B68" s="351"/>
      <c r="C68" s="351"/>
      <c r="D68" s="351"/>
      <c r="E68" s="352"/>
      <c r="F68" s="146">
        <v>46</v>
      </c>
      <c r="G68" s="147">
        <f>SUM(G69:G70)</f>
        <v>30673</v>
      </c>
      <c r="H68" s="148">
        <f>SUM(H69:H70)</f>
        <v>30673</v>
      </c>
      <c r="I68" s="147">
        <f>SUM(I69:I70)</f>
        <v>16482</v>
      </c>
      <c r="J68" s="148">
        <f>SUM(J69:J70)</f>
        <v>16482</v>
      </c>
    </row>
    <row r="69" spans="1:10" ht="18.95" customHeight="1" x14ac:dyDescent="0.2">
      <c r="A69" s="151"/>
      <c r="B69" s="353" t="s">
        <v>478</v>
      </c>
      <c r="C69" s="353"/>
      <c r="D69" s="353"/>
      <c r="E69" s="354"/>
      <c r="F69" s="146">
        <v>47</v>
      </c>
      <c r="G69" s="149">
        <v>6467</v>
      </c>
      <c r="H69" s="150">
        <v>6467</v>
      </c>
      <c r="I69" s="149">
        <v>5002</v>
      </c>
      <c r="J69" s="150">
        <v>5002</v>
      </c>
    </row>
    <row r="70" spans="1:10" ht="18.95" customHeight="1" x14ac:dyDescent="0.2">
      <c r="A70" s="151"/>
      <c r="B70" s="353" t="s">
        <v>479</v>
      </c>
      <c r="C70" s="353"/>
      <c r="D70" s="353"/>
      <c r="E70" s="354"/>
      <c r="F70" s="146">
        <v>48</v>
      </c>
      <c r="G70" s="149">
        <v>24206</v>
      </c>
      <c r="H70" s="150">
        <v>24206</v>
      </c>
      <c r="I70" s="149">
        <v>11480</v>
      </c>
      <c r="J70" s="150">
        <v>11480</v>
      </c>
    </row>
    <row r="71" spans="1:10" ht="18.95" customHeight="1" x14ac:dyDescent="0.2">
      <c r="A71" s="350" t="s">
        <v>480</v>
      </c>
      <c r="B71" s="351"/>
      <c r="C71" s="351"/>
      <c r="D71" s="351"/>
      <c r="E71" s="352"/>
      <c r="F71" s="146">
        <v>49</v>
      </c>
      <c r="G71" s="152"/>
      <c r="H71" s="153"/>
      <c r="I71" s="152"/>
      <c r="J71" s="153"/>
    </row>
    <row r="72" spans="1:10" ht="18.95" customHeight="1" x14ac:dyDescent="0.2">
      <c r="A72" s="350" t="s">
        <v>481</v>
      </c>
      <c r="B72" s="351"/>
      <c r="C72" s="351"/>
      <c r="D72" s="351"/>
      <c r="E72" s="352"/>
      <c r="F72" s="146">
        <v>50</v>
      </c>
      <c r="G72" s="147">
        <f>G61+G62+G68+G71</f>
        <v>738266</v>
      </c>
      <c r="H72" s="148">
        <f>H61+H62+H68+H71</f>
        <v>738266</v>
      </c>
      <c r="I72" s="147">
        <f>I61+I62+I68+I71</f>
        <v>741040</v>
      </c>
      <c r="J72" s="148">
        <f>J61+J62+J68+J71</f>
        <v>741040</v>
      </c>
    </row>
    <row r="73" spans="1:10" ht="18.95" customHeight="1" x14ac:dyDescent="0.2">
      <c r="A73" s="355" t="s">
        <v>482</v>
      </c>
      <c r="B73" s="356"/>
      <c r="C73" s="356"/>
      <c r="D73" s="356"/>
      <c r="E73" s="356"/>
      <c r="F73" s="357"/>
      <c r="G73" s="357"/>
      <c r="H73" s="357"/>
      <c r="I73" s="357"/>
      <c r="J73" s="358"/>
    </row>
    <row r="74" spans="1:10" ht="18.95" customHeight="1" x14ac:dyDescent="0.2">
      <c r="A74" s="138"/>
      <c r="B74" s="353" t="s">
        <v>483</v>
      </c>
      <c r="C74" s="353"/>
      <c r="D74" s="353"/>
      <c r="E74" s="354"/>
      <c r="F74" s="146">
        <v>51</v>
      </c>
      <c r="G74" s="221">
        <f>G59-G72</f>
        <v>34752</v>
      </c>
      <c r="H74" s="222">
        <f>H59-H72</f>
        <v>34752</v>
      </c>
      <c r="I74" s="221">
        <f>I59-I72</f>
        <v>31377</v>
      </c>
      <c r="J74" s="222">
        <f>J59-J72</f>
        <v>31377</v>
      </c>
    </row>
    <row r="75" spans="1:10" ht="18.95" customHeight="1" x14ac:dyDescent="0.2">
      <c r="A75" s="138"/>
      <c r="B75" s="353" t="s">
        <v>750</v>
      </c>
      <c r="C75" s="353"/>
      <c r="D75" s="353"/>
      <c r="E75" s="354"/>
      <c r="F75" s="146">
        <v>52</v>
      </c>
      <c r="G75" s="149">
        <v>7081</v>
      </c>
      <c r="H75" s="150">
        <v>7081</v>
      </c>
      <c r="I75" s="149">
        <v>4100</v>
      </c>
      <c r="J75" s="150">
        <v>4100</v>
      </c>
    </row>
    <row r="76" spans="1:10" ht="18.95" customHeight="1" x14ac:dyDescent="0.2">
      <c r="A76" s="350" t="s">
        <v>484</v>
      </c>
      <c r="B76" s="351"/>
      <c r="C76" s="351"/>
      <c r="D76" s="351"/>
      <c r="E76" s="352"/>
      <c r="F76" s="146">
        <v>53</v>
      </c>
      <c r="G76" s="147">
        <f>G74-G75</f>
        <v>27671</v>
      </c>
      <c r="H76" s="148">
        <f>H74-H75</f>
        <v>27671</v>
      </c>
      <c r="I76" s="147">
        <f>I74-I75</f>
        <v>27277</v>
      </c>
      <c r="J76" s="148">
        <f>J74-J75</f>
        <v>27277</v>
      </c>
    </row>
    <row r="77" spans="1:10" ht="18.95" customHeight="1" x14ac:dyDescent="0.2">
      <c r="A77" s="350" t="s">
        <v>485</v>
      </c>
      <c r="B77" s="351"/>
      <c r="C77" s="351"/>
      <c r="D77" s="351"/>
      <c r="E77" s="352"/>
      <c r="F77" s="146">
        <v>54</v>
      </c>
      <c r="G77" s="152">
        <v>302</v>
      </c>
      <c r="H77" s="153">
        <v>302</v>
      </c>
      <c r="I77" s="152"/>
      <c r="J77" s="153"/>
    </row>
    <row r="78" spans="1:10" ht="18.95" customHeight="1" x14ac:dyDescent="0.2">
      <c r="A78" s="350" t="s">
        <v>486</v>
      </c>
      <c r="B78" s="351"/>
      <c r="C78" s="351"/>
      <c r="D78" s="351"/>
      <c r="E78" s="352"/>
      <c r="F78" s="146">
        <v>55</v>
      </c>
      <c r="G78" s="147">
        <f>G76-G77</f>
        <v>27369</v>
      </c>
      <c r="H78" s="148">
        <f>H76-H77</f>
        <v>27369</v>
      </c>
      <c r="I78" s="147">
        <f>I76-I77</f>
        <v>27277</v>
      </c>
      <c r="J78" s="148">
        <f>J76-J77</f>
        <v>27277</v>
      </c>
    </row>
    <row r="79" spans="1:10" x14ac:dyDescent="0.2">
      <c r="A79" s="154" t="s">
        <v>487</v>
      </c>
      <c r="B79" s="155"/>
      <c r="C79" s="155"/>
      <c r="D79" s="155"/>
      <c r="E79" s="155"/>
      <c r="F79" s="155"/>
      <c r="G79" s="155"/>
      <c r="H79" s="155"/>
      <c r="I79" s="155"/>
      <c r="J79" s="155"/>
    </row>
    <row r="80" spans="1:10" s="68" customFormat="1" ht="15.95" customHeight="1" x14ac:dyDescent="0.2">
      <c r="A80" s="96"/>
      <c r="B80" s="97"/>
      <c r="C80" s="97" t="s">
        <v>545</v>
      </c>
      <c r="D80" s="98" t="str">
        <f>IF(LEN(Tablica_A!$E$9)&gt;3,Tablica_A!$E$9,"Nije upisano")</f>
        <v>PODRAVKA prehrambena industrija d.d.</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691</v>
      </c>
      <c r="D82" s="105" t="str">
        <f>IF(LEN(Tablica_A!$S$5)&gt;3,Tablica_A!$S$5,"Nije upisano")</f>
        <v>03454088</v>
      </c>
      <c r="E82" s="105"/>
      <c r="F82" s="105"/>
      <c r="G82" s="106"/>
      <c r="H82" s="104"/>
      <c r="I82" s="104" t="s">
        <v>692</v>
      </c>
      <c r="J82" s="107" t="str">
        <f>IF(LEN(Tablica_A!$G$7)&gt;3,Tablica_A!$G$7,"Nije upisano")</f>
        <v>2005-03</v>
      </c>
    </row>
    <row r="83" spans="1:10" ht="9.9499999999999993" customHeight="1" x14ac:dyDescent="0.2"/>
    <row r="84" spans="1:10" s="55" customFormat="1" ht="35.1" customHeight="1" x14ac:dyDescent="0.2">
      <c r="A84" s="56" t="s">
        <v>488</v>
      </c>
      <c r="I84" s="235" t="s">
        <v>427</v>
      </c>
      <c r="J84" s="392"/>
    </row>
    <row r="85" spans="1:10" ht="15" customHeight="1" x14ac:dyDescent="0.2">
      <c r="A85" s="131"/>
      <c r="I85" s="347" t="s">
        <v>738</v>
      </c>
      <c r="J85" s="347"/>
    </row>
    <row r="86" spans="1:10" s="135" customFormat="1" ht="20.100000000000001" customHeight="1" x14ac:dyDescent="0.2">
      <c r="A86" s="405" t="s">
        <v>739</v>
      </c>
      <c r="B86" s="406"/>
      <c r="C86" s="406"/>
      <c r="D86" s="406"/>
      <c r="E86" s="407"/>
      <c r="F86" s="145" t="s">
        <v>740</v>
      </c>
      <c r="G86" s="402" t="s">
        <v>727</v>
      </c>
      <c r="H86" s="403"/>
      <c r="I86" s="403" t="s">
        <v>751</v>
      </c>
      <c r="J86" s="404"/>
    </row>
    <row r="87" spans="1:10" s="156" customFormat="1" ht="20.100000000000001" customHeight="1" x14ac:dyDescent="0.2">
      <c r="A87" s="344" t="s">
        <v>489</v>
      </c>
      <c r="B87" s="345"/>
      <c r="C87" s="345"/>
      <c r="D87" s="345"/>
      <c r="E87" s="346"/>
      <c r="F87" s="146">
        <v>56</v>
      </c>
      <c r="G87" s="365">
        <f>SUM(G88:H101)</f>
        <v>-9099</v>
      </c>
      <c r="H87" s="366"/>
      <c r="I87" s="366">
        <f>SUM(I88:J101)</f>
        <v>7771</v>
      </c>
      <c r="J87" s="367"/>
    </row>
    <row r="88" spans="1:10" s="156" customFormat="1" ht="20.100000000000001" customHeight="1" x14ac:dyDescent="0.2">
      <c r="A88" s="223"/>
      <c r="B88" s="348" t="s">
        <v>752</v>
      </c>
      <c r="C88" s="348"/>
      <c r="D88" s="348"/>
      <c r="E88" s="349"/>
      <c r="F88" s="146">
        <v>57</v>
      </c>
      <c r="G88" s="391">
        <v>27369</v>
      </c>
      <c r="H88" s="373"/>
      <c r="I88" s="373">
        <v>27277</v>
      </c>
      <c r="J88" s="389"/>
    </row>
    <row r="89" spans="1:10" s="156" customFormat="1" ht="20.100000000000001" customHeight="1" x14ac:dyDescent="0.2">
      <c r="A89" s="223"/>
      <c r="B89" s="348" t="s">
        <v>753</v>
      </c>
      <c r="C89" s="348"/>
      <c r="D89" s="348"/>
      <c r="E89" s="349"/>
      <c r="F89" s="146">
        <v>58</v>
      </c>
      <c r="G89" s="391">
        <v>58882</v>
      </c>
      <c r="H89" s="373"/>
      <c r="I89" s="373">
        <v>60595</v>
      </c>
      <c r="J89" s="389"/>
    </row>
    <row r="90" spans="1:10" s="156" customFormat="1" ht="20.100000000000001" customHeight="1" x14ac:dyDescent="0.2">
      <c r="A90" s="223"/>
      <c r="B90" s="348" t="s">
        <v>490</v>
      </c>
      <c r="C90" s="348"/>
      <c r="D90" s="348"/>
      <c r="E90" s="349"/>
      <c r="F90" s="146">
        <v>59</v>
      </c>
      <c r="G90" s="391">
        <v>-22807</v>
      </c>
      <c r="H90" s="373"/>
      <c r="I90" s="373">
        <v>-37997</v>
      </c>
      <c r="J90" s="389"/>
    </row>
    <row r="91" spans="1:10" s="156" customFormat="1" ht="20.100000000000001" customHeight="1" x14ac:dyDescent="0.2">
      <c r="A91" s="223"/>
      <c r="B91" s="348" t="s">
        <v>491</v>
      </c>
      <c r="C91" s="348"/>
      <c r="D91" s="348"/>
      <c r="E91" s="349"/>
      <c r="F91" s="146">
        <v>60</v>
      </c>
      <c r="G91" s="391">
        <v>-25097</v>
      </c>
      <c r="H91" s="373"/>
      <c r="I91" s="373">
        <v>-8783</v>
      </c>
      <c r="J91" s="389"/>
    </row>
    <row r="92" spans="1:10" s="156" customFormat="1" ht="20.100000000000001" customHeight="1" x14ac:dyDescent="0.2">
      <c r="A92" s="223"/>
      <c r="B92" s="348" t="s">
        <v>492</v>
      </c>
      <c r="C92" s="348"/>
      <c r="D92" s="348"/>
      <c r="E92" s="349"/>
      <c r="F92" s="146">
        <v>61</v>
      </c>
      <c r="G92" s="391">
        <v>10827</v>
      </c>
      <c r="H92" s="373"/>
      <c r="I92" s="373">
        <v>8177</v>
      </c>
      <c r="J92" s="389"/>
    </row>
    <row r="93" spans="1:10" s="156" customFormat="1" ht="30" customHeight="1" x14ac:dyDescent="0.2">
      <c r="A93" s="223"/>
      <c r="B93" s="348" t="s">
        <v>493</v>
      </c>
      <c r="C93" s="348"/>
      <c r="D93" s="348"/>
      <c r="E93" s="349"/>
      <c r="F93" s="146">
        <v>62</v>
      </c>
      <c r="G93" s="391">
        <v>-14068</v>
      </c>
      <c r="H93" s="373"/>
      <c r="I93" s="373">
        <v>3624</v>
      </c>
      <c r="J93" s="389"/>
    </row>
    <row r="94" spans="1:10" s="156" customFormat="1" ht="20.100000000000001" customHeight="1" x14ac:dyDescent="0.2">
      <c r="A94" s="223"/>
      <c r="B94" s="348" t="s">
        <v>495</v>
      </c>
      <c r="C94" s="348"/>
      <c r="D94" s="348"/>
      <c r="E94" s="349"/>
      <c r="F94" s="146">
        <v>63</v>
      </c>
      <c r="G94" s="391">
        <v>-47649</v>
      </c>
      <c r="H94" s="373"/>
      <c r="I94" s="373">
        <v>-51201</v>
      </c>
      <c r="J94" s="389"/>
    </row>
    <row r="95" spans="1:10" s="156" customFormat="1" ht="20.100000000000001" customHeight="1" x14ac:dyDescent="0.2">
      <c r="A95" s="223"/>
      <c r="B95" s="348" t="s">
        <v>496</v>
      </c>
      <c r="C95" s="348"/>
      <c r="D95" s="348"/>
      <c r="E95" s="349"/>
      <c r="F95" s="146">
        <v>64</v>
      </c>
      <c r="G95" s="391"/>
      <c r="H95" s="373"/>
      <c r="I95" s="373">
        <v>-18</v>
      </c>
      <c r="J95" s="389"/>
    </row>
    <row r="96" spans="1:10" s="156" customFormat="1" ht="30" customHeight="1" x14ac:dyDescent="0.2">
      <c r="A96" s="223"/>
      <c r="B96" s="348" t="s">
        <v>497</v>
      </c>
      <c r="C96" s="348"/>
      <c r="D96" s="348"/>
      <c r="E96" s="349"/>
      <c r="F96" s="146">
        <v>65</v>
      </c>
      <c r="G96" s="391">
        <v>14162</v>
      </c>
      <c r="H96" s="373"/>
      <c r="I96" s="373">
        <v>13406</v>
      </c>
      <c r="J96" s="389"/>
    </row>
    <row r="97" spans="1:10" s="156" customFormat="1" ht="30" customHeight="1" x14ac:dyDescent="0.2">
      <c r="A97" s="223"/>
      <c r="B97" s="348" t="s">
        <v>498</v>
      </c>
      <c r="C97" s="348"/>
      <c r="D97" s="348"/>
      <c r="E97" s="349"/>
      <c r="F97" s="146">
        <v>66</v>
      </c>
      <c r="G97" s="391"/>
      <c r="H97" s="373"/>
      <c r="I97" s="373"/>
      <c r="J97" s="389"/>
    </row>
    <row r="98" spans="1:10" s="156" customFormat="1" ht="20.100000000000001" customHeight="1" x14ac:dyDescent="0.2">
      <c r="A98" s="223"/>
      <c r="B98" s="348" t="s">
        <v>499</v>
      </c>
      <c r="C98" s="348"/>
      <c r="D98" s="348"/>
      <c r="E98" s="349"/>
      <c r="F98" s="146">
        <v>67</v>
      </c>
      <c r="G98" s="391">
        <v>2023</v>
      </c>
      <c r="H98" s="373"/>
      <c r="I98" s="373">
        <v>3881</v>
      </c>
      <c r="J98" s="389"/>
    </row>
    <row r="99" spans="1:10" s="156" customFormat="1" ht="20.100000000000001" customHeight="1" x14ac:dyDescent="0.2">
      <c r="A99" s="223"/>
      <c r="B99" s="348" t="s">
        <v>500</v>
      </c>
      <c r="C99" s="348"/>
      <c r="D99" s="348"/>
      <c r="E99" s="349"/>
      <c r="F99" s="146">
        <v>68</v>
      </c>
      <c r="G99" s="391">
        <v>4248</v>
      </c>
      <c r="H99" s="373"/>
      <c r="I99" s="373">
        <v>-199</v>
      </c>
      <c r="J99" s="389"/>
    </row>
    <row r="100" spans="1:10" s="156" customFormat="1" ht="20.100000000000001" customHeight="1" x14ac:dyDescent="0.2">
      <c r="A100" s="223"/>
      <c r="B100" s="348" t="s">
        <v>501</v>
      </c>
      <c r="C100" s="348"/>
      <c r="D100" s="348"/>
      <c r="E100" s="349"/>
      <c r="F100" s="146">
        <v>69</v>
      </c>
      <c r="G100" s="391">
        <v>-16989</v>
      </c>
      <c r="H100" s="373"/>
      <c r="I100" s="373">
        <v>-10991</v>
      </c>
      <c r="J100" s="389"/>
    </row>
    <row r="101" spans="1:10" s="156" customFormat="1" ht="20.100000000000001" customHeight="1" x14ac:dyDescent="0.2">
      <c r="A101" s="223"/>
      <c r="B101" s="348" t="s">
        <v>502</v>
      </c>
      <c r="C101" s="348"/>
      <c r="D101" s="348"/>
      <c r="E101" s="349"/>
      <c r="F101" s="146">
        <v>70</v>
      </c>
      <c r="G101" s="391"/>
      <c r="H101" s="373"/>
      <c r="I101" s="373"/>
      <c r="J101" s="389"/>
    </row>
    <row r="102" spans="1:10" s="156" customFormat="1" ht="20.100000000000001" customHeight="1" x14ac:dyDescent="0.2">
      <c r="A102" s="344" t="s">
        <v>503</v>
      </c>
      <c r="B102" s="345"/>
      <c r="C102" s="345"/>
      <c r="D102" s="345"/>
      <c r="E102" s="346"/>
      <c r="F102" s="146">
        <v>71</v>
      </c>
      <c r="G102" s="365">
        <f>SUM(G103:H109)</f>
        <v>-25472</v>
      </c>
      <c r="H102" s="366"/>
      <c r="I102" s="366">
        <f>SUM(I103:J109)</f>
        <v>-20350</v>
      </c>
      <c r="J102" s="367"/>
    </row>
    <row r="103" spans="1:10" s="156" customFormat="1" ht="20.100000000000001" customHeight="1" x14ac:dyDescent="0.2">
      <c r="A103" s="223"/>
      <c r="B103" s="348" t="s">
        <v>754</v>
      </c>
      <c r="C103" s="348"/>
      <c r="D103" s="348"/>
      <c r="E103" s="349"/>
      <c r="F103" s="146">
        <v>72</v>
      </c>
      <c r="G103" s="391">
        <v>-26518</v>
      </c>
      <c r="H103" s="373"/>
      <c r="I103" s="373">
        <v>-25462</v>
      </c>
      <c r="J103" s="389"/>
    </row>
    <row r="104" spans="1:10" s="156" customFormat="1" ht="20.100000000000001" customHeight="1" x14ac:dyDescent="0.2">
      <c r="A104" s="223"/>
      <c r="B104" s="348" t="s">
        <v>504</v>
      </c>
      <c r="C104" s="348"/>
      <c r="D104" s="348"/>
      <c r="E104" s="349"/>
      <c r="F104" s="146">
        <v>73</v>
      </c>
      <c r="G104" s="391"/>
      <c r="H104" s="373"/>
      <c r="I104" s="373"/>
      <c r="J104" s="389"/>
    </row>
    <row r="105" spans="1:10" s="156" customFormat="1" ht="20.100000000000001" customHeight="1" x14ac:dyDescent="0.2">
      <c r="A105" s="223"/>
      <c r="B105" s="348" t="s">
        <v>505</v>
      </c>
      <c r="C105" s="348"/>
      <c r="D105" s="348"/>
      <c r="E105" s="349"/>
      <c r="F105" s="146">
        <v>74</v>
      </c>
      <c r="G105" s="391">
        <v>302</v>
      </c>
      <c r="H105" s="373"/>
      <c r="I105" s="373"/>
      <c r="J105" s="389"/>
    </row>
    <row r="106" spans="1:10" s="156" customFormat="1" ht="20.100000000000001" customHeight="1" x14ac:dyDescent="0.2">
      <c r="A106" s="223"/>
      <c r="B106" s="348" t="s">
        <v>506</v>
      </c>
      <c r="C106" s="348"/>
      <c r="D106" s="348"/>
      <c r="E106" s="349"/>
      <c r="F106" s="146">
        <v>75</v>
      </c>
      <c r="G106" s="391">
        <v>-5808</v>
      </c>
      <c r="H106" s="373"/>
      <c r="I106" s="373">
        <v>-938</v>
      </c>
      <c r="J106" s="389"/>
    </row>
    <row r="107" spans="1:10" s="156" customFormat="1" ht="20.100000000000001" customHeight="1" x14ac:dyDescent="0.2">
      <c r="A107" s="223"/>
      <c r="B107" s="348" t="s">
        <v>507</v>
      </c>
      <c r="C107" s="348"/>
      <c r="D107" s="348"/>
      <c r="E107" s="349"/>
      <c r="F107" s="146">
        <v>76</v>
      </c>
      <c r="G107" s="391">
        <v>890</v>
      </c>
      <c r="H107" s="373"/>
      <c r="I107" s="373">
        <v>741</v>
      </c>
      <c r="J107" s="389"/>
    </row>
    <row r="108" spans="1:10" s="156" customFormat="1" ht="20.100000000000001" customHeight="1" x14ac:dyDescent="0.2">
      <c r="A108" s="223"/>
      <c r="B108" s="348" t="s">
        <v>755</v>
      </c>
      <c r="C108" s="348"/>
      <c r="D108" s="348"/>
      <c r="E108" s="349"/>
      <c r="F108" s="146">
        <v>77</v>
      </c>
      <c r="G108" s="391"/>
      <c r="H108" s="373"/>
      <c r="I108" s="373"/>
      <c r="J108" s="389"/>
    </row>
    <row r="109" spans="1:10" s="156" customFormat="1" ht="20.100000000000001" customHeight="1" x14ac:dyDescent="0.2">
      <c r="A109" s="223"/>
      <c r="B109" s="348" t="s">
        <v>508</v>
      </c>
      <c r="C109" s="348"/>
      <c r="D109" s="348"/>
      <c r="E109" s="349"/>
      <c r="F109" s="146">
        <v>78</v>
      </c>
      <c r="G109" s="391">
        <v>5662</v>
      </c>
      <c r="H109" s="373"/>
      <c r="I109" s="373">
        <v>5309</v>
      </c>
      <c r="J109" s="389"/>
    </row>
    <row r="110" spans="1:10" s="156" customFormat="1" ht="20.100000000000001" customHeight="1" x14ac:dyDescent="0.2">
      <c r="A110" s="344" t="s">
        <v>509</v>
      </c>
      <c r="B110" s="345"/>
      <c r="C110" s="345"/>
      <c r="D110" s="345"/>
      <c r="E110" s="346"/>
      <c r="F110" s="146">
        <v>79</v>
      </c>
      <c r="G110" s="365">
        <f>SUM(G111:H115)</f>
        <v>-25229</v>
      </c>
      <c r="H110" s="366"/>
      <c r="I110" s="366">
        <f>SUM(I111:J115)</f>
        <v>-22621</v>
      </c>
      <c r="J110" s="367"/>
    </row>
    <row r="111" spans="1:10" s="156" customFormat="1" ht="20.100000000000001" customHeight="1" x14ac:dyDescent="0.2">
      <c r="A111" s="223"/>
      <c r="B111" s="348" t="s">
        <v>756</v>
      </c>
      <c r="C111" s="348"/>
      <c r="D111" s="348"/>
      <c r="E111" s="349"/>
      <c r="F111" s="146">
        <v>80</v>
      </c>
      <c r="G111" s="391"/>
      <c r="H111" s="373"/>
      <c r="I111" s="373"/>
      <c r="J111" s="389"/>
    </row>
    <row r="112" spans="1:10" s="156" customFormat="1" ht="20.100000000000001" customHeight="1" x14ac:dyDescent="0.2">
      <c r="A112" s="223"/>
      <c r="B112" s="348" t="s">
        <v>510</v>
      </c>
      <c r="C112" s="348"/>
      <c r="D112" s="348"/>
      <c r="E112" s="349"/>
      <c r="F112" s="146">
        <v>81</v>
      </c>
      <c r="G112" s="391">
        <v>197861</v>
      </c>
      <c r="H112" s="373"/>
      <c r="I112" s="373">
        <v>-32011</v>
      </c>
      <c r="J112" s="389"/>
    </row>
    <row r="113" spans="1:10" s="156" customFormat="1" ht="20.100000000000001" customHeight="1" x14ac:dyDescent="0.2">
      <c r="A113" s="223"/>
      <c r="B113" s="348" t="s">
        <v>501</v>
      </c>
      <c r="C113" s="348"/>
      <c r="D113" s="348"/>
      <c r="E113" s="349"/>
      <c r="F113" s="146">
        <v>82</v>
      </c>
      <c r="G113" s="391"/>
      <c r="H113" s="373"/>
      <c r="I113" s="373"/>
      <c r="J113" s="389"/>
    </row>
    <row r="114" spans="1:10" s="156" customFormat="1" ht="20.100000000000001" customHeight="1" x14ac:dyDescent="0.2">
      <c r="A114" s="223"/>
      <c r="B114" s="348" t="s">
        <v>511</v>
      </c>
      <c r="C114" s="348"/>
      <c r="D114" s="348"/>
      <c r="E114" s="349"/>
      <c r="F114" s="146">
        <v>83</v>
      </c>
      <c r="G114" s="391">
        <v>-221332</v>
      </c>
      <c r="H114" s="373"/>
      <c r="I114" s="373">
        <v>13469</v>
      </c>
      <c r="J114" s="389"/>
    </row>
    <row r="115" spans="1:10" s="156" customFormat="1" ht="20.100000000000001" customHeight="1" x14ac:dyDescent="0.2">
      <c r="A115" s="223"/>
      <c r="B115" s="348" t="s">
        <v>508</v>
      </c>
      <c r="C115" s="348"/>
      <c r="D115" s="348"/>
      <c r="E115" s="349"/>
      <c r="F115" s="146">
        <v>84</v>
      </c>
      <c r="G115" s="391">
        <v>-1758</v>
      </c>
      <c r="H115" s="373"/>
      <c r="I115" s="373">
        <v>-4079</v>
      </c>
      <c r="J115" s="389"/>
    </row>
    <row r="116" spans="1:10" s="156" customFormat="1" ht="30" customHeight="1" x14ac:dyDescent="0.2">
      <c r="A116" s="344" t="s">
        <v>512</v>
      </c>
      <c r="B116" s="345"/>
      <c r="C116" s="345"/>
      <c r="D116" s="345"/>
      <c r="E116" s="346"/>
      <c r="F116" s="146">
        <v>85</v>
      </c>
      <c r="G116" s="365">
        <f>G87+G102+G110</f>
        <v>-59800</v>
      </c>
      <c r="H116" s="366"/>
      <c r="I116" s="366">
        <f>I87+I102+I110</f>
        <v>-35200</v>
      </c>
      <c r="J116" s="367"/>
    </row>
    <row r="117" spans="1:10" s="156" customFormat="1" ht="20.100000000000001" customHeight="1" x14ac:dyDescent="0.2">
      <c r="A117" s="344" t="s">
        <v>513</v>
      </c>
      <c r="B117" s="345"/>
      <c r="C117" s="345"/>
      <c r="D117" s="345"/>
      <c r="E117" s="346"/>
      <c r="F117" s="146">
        <v>86</v>
      </c>
      <c r="G117" s="368">
        <v>139603</v>
      </c>
      <c r="H117" s="369"/>
      <c r="I117" s="369">
        <v>116140</v>
      </c>
      <c r="J117" s="388"/>
    </row>
    <row r="118" spans="1:10" s="156" customFormat="1" ht="20.100000000000001" customHeight="1" x14ac:dyDescent="0.2">
      <c r="A118" s="344" t="s">
        <v>514</v>
      </c>
      <c r="B118" s="345"/>
      <c r="C118" s="345"/>
      <c r="D118" s="345"/>
      <c r="E118" s="346"/>
      <c r="F118" s="146">
        <v>87</v>
      </c>
      <c r="G118" s="365">
        <f>G117+G116</f>
        <v>79803</v>
      </c>
      <c r="H118" s="366"/>
      <c r="I118" s="366">
        <f>I116+I117</f>
        <v>80940</v>
      </c>
      <c r="J118" s="367"/>
    </row>
    <row r="119" spans="1:10" s="159" customFormat="1" ht="15" customHeight="1" x14ac:dyDescent="0.2">
      <c r="A119" s="157" t="s">
        <v>757</v>
      </c>
      <c r="B119" s="158"/>
      <c r="C119" s="158"/>
      <c r="D119" s="158"/>
      <c r="E119" s="158"/>
      <c r="F119" s="158"/>
      <c r="G119" s="158"/>
      <c r="H119" s="158"/>
      <c r="I119" s="158"/>
      <c r="J119" s="158"/>
    </row>
    <row r="120" spans="1:10" s="68" customFormat="1" ht="15.95" customHeight="1" x14ac:dyDescent="0.2">
      <c r="A120" s="96"/>
      <c r="B120" s="97"/>
      <c r="C120" s="97" t="s">
        <v>545</v>
      </c>
      <c r="D120" s="98" t="str">
        <f>IF(LEN(Tablica_A!$E$9)&gt;3,Tablica_A!$E$9,"Nije upisano")</f>
        <v>PODRAVKA prehrambena industrija d.d.</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691</v>
      </c>
      <c r="D122" s="105" t="str">
        <f>IF(LEN(Tablica_A!$S$5)&gt;3,Tablica_A!$S$5,"Nije upisano")</f>
        <v>03454088</v>
      </c>
      <c r="E122" s="105"/>
      <c r="F122" s="105"/>
      <c r="G122" s="106"/>
      <c r="H122" s="104"/>
      <c r="I122" s="104" t="s">
        <v>692</v>
      </c>
      <c r="J122" s="107" t="str">
        <f>IF(LEN(Tablica_A!$G$7)&gt;3,Tablica_A!$G$7,"Nije upisano")</f>
        <v>2005-03</v>
      </c>
    </row>
    <row r="123" spans="1:10" ht="9.9499999999999993" customHeight="1" x14ac:dyDescent="0.2"/>
    <row r="124" spans="1:10" s="55" customFormat="1" ht="35.1" customHeight="1" x14ac:dyDescent="0.2">
      <c r="A124" s="160" t="s">
        <v>318</v>
      </c>
      <c r="I124" s="235" t="s">
        <v>427</v>
      </c>
      <c r="J124" s="392"/>
    </row>
    <row r="125" spans="1:10" ht="15" customHeight="1" x14ac:dyDescent="0.2">
      <c r="A125" s="131"/>
      <c r="I125" s="347" t="s">
        <v>738</v>
      </c>
      <c r="J125" s="347"/>
    </row>
    <row r="126" spans="1:10" s="135" customFormat="1" ht="30" customHeight="1" x14ac:dyDescent="0.2">
      <c r="A126" s="401" t="s">
        <v>739</v>
      </c>
      <c r="B126" s="401"/>
      <c r="C126" s="401"/>
      <c r="D126" s="401"/>
      <c r="E126" s="401"/>
      <c r="F126" s="132" t="s">
        <v>740</v>
      </c>
      <c r="G126" s="174" t="s">
        <v>186</v>
      </c>
      <c r="H126" s="132" t="s">
        <v>187</v>
      </c>
      <c r="I126" s="132" t="s">
        <v>188</v>
      </c>
      <c r="J126" s="224" t="s">
        <v>751</v>
      </c>
    </row>
    <row r="127" spans="1:10" s="159" customFormat="1" ht="20.100000000000001" customHeight="1" x14ac:dyDescent="0.2">
      <c r="A127" s="341" t="s">
        <v>743</v>
      </c>
      <c r="B127" s="408"/>
      <c r="C127" s="408"/>
      <c r="D127" s="408"/>
      <c r="E127" s="409"/>
      <c r="F127" s="146">
        <v>88</v>
      </c>
      <c r="G127" s="175">
        <v>1626001</v>
      </c>
      <c r="H127" s="175"/>
      <c r="I127" s="175"/>
      <c r="J127" s="176">
        <f t="shared" ref="J127:J141" si="0">G127+H127-I127</f>
        <v>1626001</v>
      </c>
    </row>
    <row r="128" spans="1:10" s="159" customFormat="1" ht="20.100000000000001" customHeight="1" x14ac:dyDescent="0.2">
      <c r="A128" s="341" t="s">
        <v>758</v>
      </c>
      <c r="B128" s="342"/>
      <c r="C128" s="342"/>
      <c r="D128" s="342"/>
      <c r="E128" s="343"/>
      <c r="F128" s="146">
        <v>89</v>
      </c>
      <c r="G128" s="175">
        <v>12001</v>
      </c>
      <c r="H128" s="175"/>
      <c r="I128" s="175"/>
      <c r="J128" s="176">
        <f t="shared" si="0"/>
        <v>12001</v>
      </c>
    </row>
    <row r="129" spans="1:10" s="159" customFormat="1" ht="20.100000000000001" customHeight="1" x14ac:dyDescent="0.2">
      <c r="A129" s="341" t="s">
        <v>759</v>
      </c>
      <c r="B129" s="342"/>
      <c r="C129" s="342"/>
      <c r="D129" s="342"/>
      <c r="E129" s="343"/>
      <c r="F129" s="146">
        <v>90</v>
      </c>
      <c r="G129" s="175">
        <v>65696</v>
      </c>
      <c r="H129" s="175">
        <v>12</v>
      </c>
      <c r="I129" s="175"/>
      <c r="J129" s="176">
        <f t="shared" si="0"/>
        <v>65708</v>
      </c>
    </row>
    <row r="130" spans="1:10" s="159" customFormat="1" ht="20.100000000000001" customHeight="1" x14ac:dyDescent="0.2">
      <c r="A130" s="341" t="s">
        <v>760</v>
      </c>
      <c r="B130" s="342"/>
      <c r="C130" s="342"/>
      <c r="D130" s="342"/>
      <c r="E130" s="343"/>
      <c r="F130" s="146">
        <v>91</v>
      </c>
      <c r="G130" s="175">
        <v>-21159</v>
      </c>
      <c r="H130" s="175">
        <v>2076</v>
      </c>
      <c r="I130" s="175"/>
      <c r="J130" s="176">
        <f t="shared" si="0"/>
        <v>-19083</v>
      </c>
    </row>
    <row r="131" spans="1:10" s="159" customFormat="1" ht="20.100000000000001" customHeight="1" x14ac:dyDescent="0.2">
      <c r="A131" s="341" t="s">
        <v>761</v>
      </c>
      <c r="B131" s="342"/>
      <c r="C131" s="342"/>
      <c r="D131" s="342"/>
      <c r="E131" s="343"/>
      <c r="F131" s="146">
        <v>92</v>
      </c>
      <c r="G131" s="175">
        <v>69166</v>
      </c>
      <c r="H131" s="175">
        <v>84237</v>
      </c>
      <c r="I131" s="175">
        <v>12</v>
      </c>
      <c r="J131" s="176">
        <f t="shared" si="0"/>
        <v>153391</v>
      </c>
    </row>
    <row r="132" spans="1:10" s="159" customFormat="1" ht="20.100000000000001" customHeight="1" x14ac:dyDescent="0.2">
      <c r="A132" s="341" t="s">
        <v>762</v>
      </c>
      <c r="B132" s="342"/>
      <c r="C132" s="342"/>
      <c r="D132" s="342"/>
      <c r="E132" s="343"/>
      <c r="F132" s="146">
        <v>93</v>
      </c>
      <c r="G132" s="175">
        <v>84237</v>
      </c>
      <c r="H132" s="175">
        <v>27277</v>
      </c>
      <c r="I132" s="175">
        <v>84237</v>
      </c>
      <c r="J132" s="176">
        <f t="shared" si="0"/>
        <v>27277</v>
      </c>
    </row>
    <row r="133" spans="1:10" s="159" customFormat="1" ht="20.100000000000001" customHeight="1" x14ac:dyDescent="0.2">
      <c r="A133" s="341" t="s">
        <v>763</v>
      </c>
      <c r="B133" s="342"/>
      <c r="C133" s="342"/>
      <c r="D133" s="342"/>
      <c r="E133" s="343"/>
      <c r="F133" s="146">
        <v>94</v>
      </c>
      <c r="G133" s="175"/>
      <c r="H133" s="175"/>
      <c r="I133" s="175"/>
      <c r="J133" s="176">
        <f t="shared" si="0"/>
        <v>0</v>
      </c>
    </row>
    <row r="134" spans="1:10" s="159" customFormat="1" ht="20.100000000000001" customHeight="1" x14ac:dyDescent="0.2">
      <c r="A134" s="412" t="s">
        <v>520</v>
      </c>
      <c r="B134" s="342"/>
      <c r="C134" s="342"/>
      <c r="D134" s="342"/>
      <c r="E134" s="343"/>
      <c r="F134" s="146">
        <v>95</v>
      </c>
      <c r="G134" s="177">
        <f>SUM(G135:G137)</f>
        <v>43486</v>
      </c>
      <c r="H134" s="177">
        <f>SUM(H135:H137)</f>
        <v>0</v>
      </c>
      <c r="I134" s="177">
        <f>SUM(I135:I137)</f>
        <v>4079</v>
      </c>
      <c r="J134" s="177">
        <f t="shared" si="0"/>
        <v>39407</v>
      </c>
    </row>
    <row r="135" spans="1:10" s="159" customFormat="1" ht="20.100000000000001" customHeight="1" x14ac:dyDescent="0.2">
      <c r="A135" s="161"/>
      <c r="B135" s="408" t="s">
        <v>765</v>
      </c>
      <c r="C135" s="410"/>
      <c r="D135" s="410"/>
      <c r="E135" s="411"/>
      <c r="F135" s="146">
        <v>96</v>
      </c>
      <c r="G135" s="175">
        <v>39992</v>
      </c>
      <c r="H135" s="175"/>
      <c r="I135" s="175"/>
      <c r="J135" s="176">
        <f t="shared" si="0"/>
        <v>39992</v>
      </c>
    </row>
    <row r="136" spans="1:10" s="159" customFormat="1" ht="20.100000000000001" customHeight="1" x14ac:dyDescent="0.2">
      <c r="A136" s="161"/>
      <c r="B136" s="408" t="s">
        <v>766</v>
      </c>
      <c r="C136" s="410"/>
      <c r="D136" s="410"/>
      <c r="E136" s="411"/>
      <c r="F136" s="146">
        <v>97</v>
      </c>
      <c r="G136" s="175"/>
      <c r="H136" s="175"/>
      <c r="I136" s="175"/>
      <c r="J136" s="176">
        <f t="shared" si="0"/>
        <v>0</v>
      </c>
    </row>
    <row r="137" spans="1:10" s="159" customFormat="1" ht="20.100000000000001" customHeight="1" x14ac:dyDescent="0.2">
      <c r="A137" s="161"/>
      <c r="B137" s="408" t="s">
        <v>767</v>
      </c>
      <c r="C137" s="410"/>
      <c r="D137" s="410"/>
      <c r="E137" s="411"/>
      <c r="F137" s="146">
        <v>98</v>
      </c>
      <c r="G137" s="175">
        <v>3494</v>
      </c>
      <c r="H137" s="175"/>
      <c r="I137" s="175">
        <v>4079</v>
      </c>
      <c r="J137" s="176">
        <f t="shared" si="0"/>
        <v>-585</v>
      </c>
    </row>
    <row r="138" spans="1:10" s="159" customFormat="1" ht="20.100000000000001" customHeight="1" x14ac:dyDescent="0.2">
      <c r="A138" s="341" t="s">
        <v>768</v>
      </c>
      <c r="B138" s="342"/>
      <c r="C138" s="342"/>
      <c r="D138" s="342"/>
      <c r="E138" s="343"/>
      <c r="F138" s="146">
        <v>99</v>
      </c>
      <c r="G138" s="175"/>
      <c r="H138" s="175"/>
      <c r="I138" s="175"/>
      <c r="J138" s="176">
        <f t="shared" si="0"/>
        <v>0</v>
      </c>
    </row>
    <row r="139" spans="1:10" s="159" customFormat="1" ht="20.100000000000001" customHeight="1" x14ac:dyDescent="0.2">
      <c r="A139" s="341" t="s">
        <v>769</v>
      </c>
      <c r="B139" s="342"/>
      <c r="C139" s="342"/>
      <c r="D139" s="342"/>
      <c r="E139" s="343"/>
      <c r="F139" s="146">
        <v>100</v>
      </c>
      <c r="G139" s="175"/>
      <c r="H139" s="175"/>
      <c r="I139" s="175"/>
      <c r="J139" s="176">
        <f t="shared" si="0"/>
        <v>0</v>
      </c>
    </row>
    <row r="140" spans="1:10" s="159" customFormat="1" ht="20.100000000000001" customHeight="1" x14ac:dyDescent="0.2">
      <c r="A140" s="341" t="s">
        <v>770</v>
      </c>
      <c r="B140" s="342"/>
      <c r="C140" s="342"/>
      <c r="D140" s="342"/>
      <c r="E140" s="343"/>
      <c r="F140" s="146">
        <v>101</v>
      </c>
      <c r="G140" s="175"/>
      <c r="H140" s="175"/>
      <c r="I140" s="175"/>
      <c r="J140" s="176">
        <f t="shared" si="0"/>
        <v>0</v>
      </c>
    </row>
    <row r="141" spans="1:10" s="159" customFormat="1" ht="30" customHeight="1" x14ac:dyDescent="0.2">
      <c r="A141" s="412" t="s">
        <v>521</v>
      </c>
      <c r="B141" s="413"/>
      <c r="C141" s="413"/>
      <c r="D141" s="413"/>
      <c r="E141" s="414"/>
      <c r="F141" s="146">
        <v>102</v>
      </c>
      <c r="G141" s="177">
        <f>G127+G128+G129+G130+G131+G132+G133+G134+G138+G139+G140</f>
        <v>1879428</v>
      </c>
      <c r="H141" s="177">
        <f>H127+H128+H129+H130+H131+H132+H133+H134+H138+H139+H140</f>
        <v>113602</v>
      </c>
      <c r="I141" s="177">
        <f>I127+I128+I129+I130+I131+I132+I133+I134+I138+I139+I140</f>
        <v>88328</v>
      </c>
      <c r="J141" s="177">
        <f t="shared" si="0"/>
        <v>1904702</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41:E141"/>
    <mergeCell ref="B135:E135"/>
    <mergeCell ref="A126:E126"/>
    <mergeCell ref="A134:E134"/>
    <mergeCell ref="A131:E131"/>
    <mergeCell ref="A132:E132"/>
    <mergeCell ref="A133:E133"/>
    <mergeCell ref="A140:E140"/>
    <mergeCell ref="B137:E137"/>
    <mergeCell ref="A129:E129"/>
    <mergeCell ref="A130:E130"/>
    <mergeCell ref="G118:H118"/>
    <mergeCell ref="B136:E136"/>
    <mergeCell ref="I108:J108"/>
    <mergeCell ref="G109:H109"/>
    <mergeCell ref="I109:J109"/>
    <mergeCell ref="G110:H110"/>
    <mergeCell ref="I110:J110"/>
    <mergeCell ref="G108:H108"/>
    <mergeCell ref="I118:J118"/>
    <mergeCell ref="I105:J105"/>
    <mergeCell ref="I106:J106"/>
    <mergeCell ref="G107:H107"/>
    <mergeCell ref="I107:J107"/>
    <mergeCell ref="G105:H105"/>
    <mergeCell ref="G106:H106"/>
    <mergeCell ref="I101:J101"/>
    <mergeCell ref="G102:H102"/>
    <mergeCell ref="I102:J102"/>
    <mergeCell ref="I104:J104"/>
    <mergeCell ref="I103:J103"/>
    <mergeCell ref="G101:H101"/>
    <mergeCell ref="G103:H103"/>
    <mergeCell ref="G104:H104"/>
    <mergeCell ref="I93:J93"/>
    <mergeCell ref="G94:H94"/>
    <mergeCell ref="I94:J94"/>
    <mergeCell ref="G98:H98"/>
    <mergeCell ref="I98:J98"/>
    <mergeCell ref="I95:J95"/>
    <mergeCell ref="I96:J96"/>
    <mergeCell ref="G114:H114"/>
    <mergeCell ref="A116:E116"/>
    <mergeCell ref="G88:H88"/>
    <mergeCell ref="G89:H89"/>
    <mergeCell ref="G90:H90"/>
    <mergeCell ref="G91:H91"/>
    <mergeCell ref="G92:H92"/>
    <mergeCell ref="G93:H93"/>
    <mergeCell ref="G111:H111"/>
    <mergeCell ref="I116:J116"/>
    <mergeCell ref="G115:H115"/>
    <mergeCell ref="G116:H116"/>
    <mergeCell ref="A128:E128"/>
    <mergeCell ref="A127:E127"/>
    <mergeCell ref="G117:H117"/>
    <mergeCell ref="I111:J111"/>
    <mergeCell ref="A110:E110"/>
    <mergeCell ref="B111:E111"/>
    <mergeCell ref="B114:E114"/>
    <mergeCell ref="B115:E115"/>
    <mergeCell ref="A118:E118"/>
    <mergeCell ref="I117:J117"/>
    <mergeCell ref="A117:E117"/>
    <mergeCell ref="I114:J114"/>
    <mergeCell ref="I115:J115"/>
    <mergeCell ref="G113:H113"/>
    <mergeCell ref="I113:J113"/>
    <mergeCell ref="G112:H112"/>
    <mergeCell ref="I112:J112"/>
    <mergeCell ref="B112:E112"/>
    <mergeCell ref="B113:E113"/>
    <mergeCell ref="B101:E101"/>
    <mergeCell ref="B103:E103"/>
    <mergeCell ref="B104:E104"/>
    <mergeCell ref="B105:E105"/>
    <mergeCell ref="B106:E106"/>
    <mergeCell ref="B109:E109"/>
    <mergeCell ref="G95:H95"/>
    <mergeCell ref="G96:H96"/>
    <mergeCell ref="B107:E107"/>
    <mergeCell ref="I97:J97"/>
    <mergeCell ref="G100:H100"/>
    <mergeCell ref="I100:J100"/>
    <mergeCell ref="G99:H99"/>
    <mergeCell ref="I99:J99"/>
    <mergeCell ref="G97:H97"/>
    <mergeCell ref="A102:E102"/>
    <mergeCell ref="I86:J86"/>
    <mergeCell ref="B91:E91"/>
    <mergeCell ref="B92:E92"/>
    <mergeCell ref="G87:H87"/>
    <mergeCell ref="I87:J87"/>
    <mergeCell ref="I88:J88"/>
    <mergeCell ref="I89:J89"/>
    <mergeCell ref="I90:J90"/>
    <mergeCell ref="I91:J91"/>
    <mergeCell ref="I92:J92"/>
    <mergeCell ref="G86:H86"/>
    <mergeCell ref="G20:H20"/>
    <mergeCell ref="G31:H31"/>
    <mergeCell ref="G26:H26"/>
    <mergeCell ref="G38:H38"/>
    <mergeCell ref="G28:H28"/>
    <mergeCell ref="G29:H29"/>
    <mergeCell ref="I5:J5"/>
    <mergeCell ref="A7:E7"/>
    <mergeCell ref="G7:H7"/>
    <mergeCell ref="I7:J7"/>
    <mergeCell ref="I6:J6"/>
    <mergeCell ref="G19:H19"/>
    <mergeCell ref="I17:J17"/>
    <mergeCell ref="G16:H16"/>
    <mergeCell ref="G9:H9"/>
    <mergeCell ref="I9:J9"/>
    <mergeCell ref="G10:H10"/>
    <mergeCell ref="I10:J10"/>
    <mergeCell ref="G11:H11"/>
    <mergeCell ref="G12:H12"/>
    <mergeCell ref="G13:H13"/>
    <mergeCell ref="G14:H14"/>
    <mergeCell ref="I12:J12"/>
    <mergeCell ref="I13:J13"/>
    <mergeCell ref="I15:J15"/>
    <mergeCell ref="I16:J16"/>
    <mergeCell ref="I14:J14"/>
    <mergeCell ref="G15:H15"/>
    <mergeCell ref="G22:H22"/>
    <mergeCell ref="G36:H36"/>
    <mergeCell ref="G37:H37"/>
    <mergeCell ref="G33:H33"/>
    <mergeCell ref="G34:H34"/>
    <mergeCell ref="G18:H18"/>
    <mergeCell ref="I37:J37"/>
    <mergeCell ref="I28:J28"/>
    <mergeCell ref="I29:J29"/>
    <mergeCell ref="G23:H23"/>
    <mergeCell ref="G25:H25"/>
    <mergeCell ref="I31:J31"/>
    <mergeCell ref="I35:J35"/>
    <mergeCell ref="G27:H27"/>
    <mergeCell ref="G35:H35"/>
    <mergeCell ref="B66:E66"/>
    <mergeCell ref="B67:E67"/>
    <mergeCell ref="I11:J11"/>
    <mergeCell ref="I18:J18"/>
    <mergeCell ref="I23:J23"/>
    <mergeCell ref="I25:J25"/>
    <mergeCell ref="I46:J46"/>
    <mergeCell ref="I38:J38"/>
    <mergeCell ref="I33:J33"/>
    <mergeCell ref="I36:J36"/>
    <mergeCell ref="I124:J124"/>
    <mergeCell ref="A48:E49"/>
    <mergeCell ref="F48:F49"/>
    <mergeCell ref="G48:H48"/>
    <mergeCell ref="I48:J48"/>
    <mergeCell ref="B88:E88"/>
    <mergeCell ref="B90:E90"/>
    <mergeCell ref="B89:E89"/>
    <mergeCell ref="A59:E59"/>
    <mergeCell ref="A61:E61"/>
    <mergeCell ref="A8:J8"/>
    <mergeCell ref="I22:J22"/>
    <mergeCell ref="I26:J26"/>
    <mergeCell ref="I27:J27"/>
    <mergeCell ref="A24:J24"/>
    <mergeCell ref="I19:J19"/>
    <mergeCell ref="G17:H17"/>
    <mergeCell ref="I20:J20"/>
    <mergeCell ref="I21:J21"/>
    <mergeCell ref="G21:H21"/>
    <mergeCell ref="B28:E28"/>
    <mergeCell ref="A29:E29"/>
    <mergeCell ref="A30:E30"/>
    <mergeCell ref="A31:E31"/>
    <mergeCell ref="A25:E25"/>
    <mergeCell ref="B26:E26"/>
    <mergeCell ref="B27:E27"/>
    <mergeCell ref="I32:J32"/>
    <mergeCell ref="G30:H30"/>
    <mergeCell ref="I30:J30"/>
    <mergeCell ref="A32:E32"/>
    <mergeCell ref="B33:E33"/>
    <mergeCell ref="B34:E34"/>
    <mergeCell ref="I34:J34"/>
    <mergeCell ref="A55:E55"/>
    <mergeCell ref="B56:E56"/>
    <mergeCell ref="B57:E57"/>
    <mergeCell ref="A58:E58"/>
    <mergeCell ref="A36:E36"/>
    <mergeCell ref="G32:H32"/>
    <mergeCell ref="B35:E35"/>
    <mergeCell ref="A62:E62"/>
    <mergeCell ref="B63:E63"/>
    <mergeCell ref="B64:E64"/>
    <mergeCell ref="B65:E65"/>
    <mergeCell ref="A50:J50"/>
    <mergeCell ref="A60:J60"/>
    <mergeCell ref="A51:E51"/>
    <mergeCell ref="B52:E52"/>
    <mergeCell ref="B53:E53"/>
    <mergeCell ref="B54:E54"/>
    <mergeCell ref="B98:E98"/>
    <mergeCell ref="A76:E76"/>
    <mergeCell ref="B69:E69"/>
    <mergeCell ref="B70:E70"/>
    <mergeCell ref="A73:J73"/>
    <mergeCell ref="B74:E74"/>
    <mergeCell ref="B75:E75"/>
    <mergeCell ref="I84:J84"/>
    <mergeCell ref="B93:E93"/>
    <mergeCell ref="A86:E86"/>
    <mergeCell ref="A78:E78"/>
    <mergeCell ref="B95:E95"/>
    <mergeCell ref="B96:E96"/>
    <mergeCell ref="B97:E97"/>
    <mergeCell ref="B94:E94"/>
    <mergeCell ref="A68:E68"/>
    <mergeCell ref="A71:E71"/>
    <mergeCell ref="A72:E72"/>
    <mergeCell ref="A138:E138"/>
    <mergeCell ref="A139:E139"/>
    <mergeCell ref="A87:E87"/>
    <mergeCell ref="I47:J47"/>
    <mergeCell ref="I85:J85"/>
    <mergeCell ref="I125:J125"/>
    <mergeCell ref="B108:E108"/>
    <mergeCell ref="B99:E99"/>
    <mergeCell ref="B100:E100"/>
    <mergeCell ref="A77:E77"/>
  </mergeCells>
  <phoneticPr fontId="0" type="noConversion"/>
  <dataValidations count="1">
    <dataValidation type="whole" operator="notEqual" allowBlank="1" showErrorMessage="1" errorTitle="Nedozvoljen unos" error="Svi iznosi moraju biti cjelobrojne vrijednosti" sqref="G9:J23 G25:J38 G51:J59 G61:J72 G74:J78 G87:J101 G102:J118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zoomScale="90" workbookViewId="0">
      <selection activeCell="A30" sqref="A30:U3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429</v>
      </c>
      <c r="H1" s="57"/>
      <c r="Q1" s="235" t="s">
        <v>427</v>
      </c>
      <c r="R1" s="236"/>
      <c r="S1" s="236"/>
      <c r="T1" s="236"/>
      <c r="U1" s="237"/>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545</v>
      </c>
      <c r="D4" s="97"/>
      <c r="E4" s="98" t="str">
        <f>IF(LEN(Tablica_A!$E$9)&gt;3,Tablica_A!$E$9,"Nije upisano")</f>
        <v>PODRAVKA prehrambena industrija d.d.</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691</v>
      </c>
      <c r="D6" s="104"/>
      <c r="E6" s="105" t="str">
        <f>IF(LEN(Tablica_A!$S$5)&gt;3,Tablica_A!$S$5,"Nije upisano")</f>
        <v>03454088</v>
      </c>
      <c r="F6" s="105"/>
      <c r="G6" s="105"/>
      <c r="H6" s="106"/>
      <c r="I6" s="106"/>
      <c r="J6" s="104"/>
      <c r="K6" s="104" t="s">
        <v>692</v>
      </c>
      <c r="L6" s="106"/>
      <c r="M6" s="105" t="str">
        <f>IF(LEN(Tablica_A!$G$7)&gt;3,Tablica_A!$G$7,"Nije upisano")</f>
        <v>2005-03</v>
      </c>
      <c r="N6" s="105"/>
      <c r="O6" s="105"/>
      <c r="P6" s="106"/>
      <c r="Q6" s="106"/>
      <c r="R6" s="106"/>
      <c r="S6" s="106"/>
      <c r="T6" s="106"/>
      <c r="U6" s="108"/>
    </row>
    <row r="7" spans="1:21" s="79" customFormat="1" x14ac:dyDescent="0.2">
      <c r="A7" s="171" t="s">
        <v>194</v>
      </c>
      <c r="B7" s="162"/>
      <c r="C7" s="163"/>
      <c r="D7" s="163"/>
      <c r="E7" s="162"/>
      <c r="S7" s="183" t="s">
        <v>189</v>
      </c>
      <c r="U7" s="183">
        <f>LEN(A8)</f>
        <v>46</v>
      </c>
    </row>
    <row r="8" spans="1:21" s="72" customFormat="1" ht="60" customHeight="1" x14ac:dyDescent="0.2">
      <c r="A8" s="417" t="s">
        <v>211</v>
      </c>
      <c r="B8" s="418"/>
      <c r="C8" s="418"/>
      <c r="D8" s="418"/>
      <c r="E8" s="418"/>
      <c r="F8" s="418"/>
      <c r="G8" s="418"/>
      <c r="H8" s="418"/>
      <c r="I8" s="418"/>
      <c r="J8" s="418"/>
      <c r="K8" s="418"/>
      <c r="L8" s="418"/>
      <c r="M8" s="418"/>
      <c r="N8" s="418"/>
      <c r="O8" s="418"/>
      <c r="P8" s="418"/>
      <c r="Q8" s="418"/>
      <c r="R8" s="418"/>
      <c r="S8" s="418"/>
      <c r="T8" s="418"/>
      <c r="U8" s="419"/>
    </row>
    <row r="9" spans="1:21" s="72" customFormat="1" x14ac:dyDescent="0.2">
      <c r="A9" s="169" t="s">
        <v>195</v>
      </c>
      <c r="B9" s="164"/>
      <c r="C9" s="164"/>
      <c r="D9" s="164"/>
      <c r="E9" s="164"/>
      <c r="F9" s="165"/>
      <c r="G9" s="165"/>
      <c r="H9" s="165"/>
      <c r="I9" s="165"/>
      <c r="J9" s="165"/>
      <c r="K9" s="165"/>
      <c r="L9" s="165"/>
      <c r="M9" s="165"/>
      <c r="N9" s="165"/>
      <c r="O9" s="165"/>
      <c r="P9" s="165"/>
      <c r="Q9" s="165"/>
      <c r="S9" s="183" t="s">
        <v>189</v>
      </c>
      <c r="T9" s="79"/>
      <c r="U9" s="183">
        <f>LEN(A10)</f>
        <v>58</v>
      </c>
    </row>
    <row r="10" spans="1:21" s="72" customFormat="1" ht="60" customHeight="1" x14ac:dyDescent="0.2">
      <c r="A10" s="417" t="s">
        <v>354</v>
      </c>
      <c r="B10" s="418"/>
      <c r="C10" s="418"/>
      <c r="D10" s="418"/>
      <c r="E10" s="418"/>
      <c r="F10" s="418"/>
      <c r="G10" s="418"/>
      <c r="H10" s="418"/>
      <c r="I10" s="418"/>
      <c r="J10" s="418"/>
      <c r="K10" s="418"/>
      <c r="L10" s="418"/>
      <c r="M10" s="418"/>
      <c r="N10" s="418"/>
      <c r="O10" s="418"/>
      <c r="P10" s="418"/>
      <c r="Q10" s="418"/>
      <c r="R10" s="418"/>
      <c r="S10" s="418"/>
      <c r="T10" s="418"/>
      <c r="U10" s="419"/>
    </row>
    <row r="11" spans="1:21" s="72" customFormat="1" x14ac:dyDescent="0.2">
      <c r="A11" s="169" t="s">
        <v>196</v>
      </c>
      <c r="B11" s="166"/>
      <c r="C11" s="166"/>
      <c r="D11" s="166"/>
      <c r="E11" s="166"/>
      <c r="F11" s="165"/>
      <c r="G11" s="165"/>
      <c r="H11" s="165"/>
      <c r="I11" s="165"/>
      <c r="J11" s="165"/>
      <c r="K11" s="165"/>
      <c r="L11" s="165"/>
      <c r="M11" s="165"/>
      <c r="N11" s="165"/>
      <c r="O11" s="165"/>
      <c r="S11" s="183" t="s">
        <v>189</v>
      </c>
      <c r="T11" s="79"/>
      <c r="U11" s="183">
        <f>LEN(A12)</f>
        <v>66</v>
      </c>
    </row>
    <row r="12" spans="1:21" s="72" customFormat="1" ht="60" customHeight="1" x14ac:dyDescent="0.2">
      <c r="A12" s="417" t="s">
        <v>212</v>
      </c>
      <c r="B12" s="418"/>
      <c r="C12" s="418"/>
      <c r="D12" s="418"/>
      <c r="E12" s="418"/>
      <c r="F12" s="418"/>
      <c r="G12" s="418"/>
      <c r="H12" s="418"/>
      <c r="I12" s="418"/>
      <c r="J12" s="418"/>
      <c r="K12" s="418"/>
      <c r="L12" s="418"/>
      <c r="M12" s="418"/>
      <c r="N12" s="418"/>
      <c r="O12" s="418"/>
      <c r="P12" s="418"/>
      <c r="Q12" s="418"/>
      <c r="R12" s="418"/>
      <c r="S12" s="418"/>
      <c r="T12" s="418"/>
      <c r="U12" s="419"/>
    </row>
    <row r="13" spans="1:21" s="72" customFormat="1" x14ac:dyDescent="0.2">
      <c r="A13" s="169" t="s">
        <v>197</v>
      </c>
      <c r="B13" s="164"/>
      <c r="C13" s="164"/>
      <c r="D13" s="164"/>
      <c r="E13" s="164"/>
      <c r="F13" s="165"/>
      <c r="G13" s="165"/>
      <c r="H13" s="165"/>
      <c r="I13" s="165"/>
      <c r="J13" s="165"/>
      <c r="K13" s="165"/>
      <c r="L13" s="165"/>
      <c r="M13" s="165"/>
      <c r="S13" s="183" t="s">
        <v>189</v>
      </c>
      <c r="T13" s="79"/>
      <c r="U13" s="183">
        <f>LEN(A14)</f>
        <v>53</v>
      </c>
    </row>
    <row r="14" spans="1:21" s="72" customFormat="1" ht="60" customHeight="1" x14ac:dyDescent="0.2">
      <c r="A14" s="417" t="s">
        <v>213</v>
      </c>
      <c r="B14" s="418"/>
      <c r="C14" s="418"/>
      <c r="D14" s="418"/>
      <c r="E14" s="418"/>
      <c r="F14" s="418"/>
      <c r="G14" s="418"/>
      <c r="H14" s="418"/>
      <c r="I14" s="418"/>
      <c r="J14" s="418"/>
      <c r="K14" s="418"/>
      <c r="L14" s="418"/>
      <c r="M14" s="418"/>
      <c r="N14" s="418"/>
      <c r="O14" s="418"/>
      <c r="P14" s="418"/>
      <c r="Q14" s="418"/>
      <c r="R14" s="418"/>
      <c r="S14" s="418"/>
      <c r="T14" s="418"/>
      <c r="U14" s="419"/>
    </row>
    <row r="15" spans="1:21" s="72" customFormat="1" x14ac:dyDescent="0.2">
      <c r="A15" s="172" t="s">
        <v>198</v>
      </c>
      <c r="B15" s="167"/>
      <c r="C15" s="167"/>
      <c r="D15" s="167"/>
      <c r="E15" s="168"/>
      <c r="U15" s="183">
        <f>LEN(A16)</f>
        <v>151</v>
      </c>
    </row>
    <row r="16" spans="1:21" s="72" customFormat="1" ht="60" customHeight="1" x14ac:dyDescent="0.2">
      <c r="A16" s="417" t="s">
        <v>355</v>
      </c>
      <c r="B16" s="418"/>
      <c r="C16" s="418"/>
      <c r="D16" s="418"/>
      <c r="E16" s="418"/>
      <c r="F16" s="418"/>
      <c r="G16" s="418"/>
      <c r="H16" s="418"/>
      <c r="I16" s="418"/>
      <c r="J16" s="418"/>
      <c r="K16" s="418"/>
      <c r="L16" s="418"/>
      <c r="M16" s="418"/>
      <c r="N16" s="418"/>
      <c r="O16" s="418"/>
      <c r="P16" s="418"/>
      <c r="Q16" s="418"/>
      <c r="R16" s="418"/>
      <c r="S16" s="418"/>
      <c r="T16" s="418"/>
      <c r="U16" s="419"/>
    </row>
    <row r="17" spans="1:21" s="72" customFormat="1" x14ac:dyDescent="0.2">
      <c r="A17" s="171" t="s">
        <v>199</v>
      </c>
      <c r="B17" s="170"/>
      <c r="C17" s="170"/>
      <c r="D17" s="170"/>
      <c r="E17" s="170"/>
      <c r="F17" s="79"/>
      <c r="G17" s="79"/>
      <c r="S17" s="183" t="s">
        <v>189</v>
      </c>
      <c r="T17" s="79"/>
      <c r="U17" s="183">
        <f>LEN(A18)</f>
        <v>277</v>
      </c>
    </row>
    <row r="18" spans="1:21" s="72" customFormat="1" ht="60" customHeight="1" x14ac:dyDescent="0.2">
      <c r="A18" s="417" t="s">
        <v>342</v>
      </c>
      <c r="B18" s="418"/>
      <c r="C18" s="418"/>
      <c r="D18" s="418"/>
      <c r="E18" s="418"/>
      <c r="F18" s="418"/>
      <c r="G18" s="418"/>
      <c r="H18" s="418"/>
      <c r="I18" s="418"/>
      <c r="J18" s="418"/>
      <c r="K18" s="418"/>
      <c r="L18" s="418"/>
      <c r="M18" s="418"/>
      <c r="N18" s="418"/>
      <c r="O18" s="418"/>
      <c r="P18" s="418"/>
      <c r="Q18" s="418"/>
      <c r="R18" s="418"/>
      <c r="S18" s="418"/>
      <c r="T18" s="418"/>
      <c r="U18" s="419"/>
    </row>
    <row r="19" spans="1:21" s="72" customFormat="1" x14ac:dyDescent="0.2">
      <c r="A19" s="171" t="s">
        <v>209</v>
      </c>
      <c r="B19" s="170"/>
      <c r="C19" s="170"/>
      <c r="D19" s="170"/>
      <c r="E19" s="170"/>
      <c r="F19" s="79"/>
      <c r="G19" s="79"/>
      <c r="S19" s="183" t="s">
        <v>189</v>
      </c>
      <c r="T19" s="79"/>
      <c r="U19" s="183">
        <f>LEN(A20)</f>
        <v>318</v>
      </c>
    </row>
    <row r="20" spans="1:21" s="72" customFormat="1" ht="60" customHeight="1" x14ac:dyDescent="0.2">
      <c r="A20" s="417" t="s">
        <v>343</v>
      </c>
      <c r="B20" s="418"/>
      <c r="C20" s="418"/>
      <c r="D20" s="418"/>
      <c r="E20" s="418"/>
      <c r="F20" s="418"/>
      <c r="G20" s="418"/>
      <c r="H20" s="418"/>
      <c r="I20" s="418"/>
      <c r="J20" s="418"/>
      <c r="K20" s="418"/>
      <c r="L20" s="418"/>
      <c r="M20" s="418"/>
      <c r="N20" s="418"/>
      <c r="O20" s="418"/>
      <c r="P20" s="418"/>
      <c r="Q20" s="418"/>
      <c r="R20" s="418"/>
      <c r="S20" s="418"/>
      <c r="T20" s="418"/>
      <c r="U20" s="419"/>
    </row>
    <row r="21" spans="1:21" s="72" customFormat="1" x14ac:dyDescent="0.2">
      <c r="A21" s="171" t="s">
        <v>200</v>
      </c>
      <c r="B21" s="170"/>
      <c r="C21" s="170"/>
      <c r="D21" s="170"/>
      <c r="E21" s="170"/>
      <c r="F21" s="79"/>
      <c r="G21" s="79"/>
      <c r="S21" s="183" t="s">
        <v>189</v>
      </c>
      <c r="T21" s="79"/>
      <c r="U21" s="183">
        <f>LEN(A22)</f>
        <v>262</v>
      </c>
    </row>
    <row r="22" spans="1:21" s="72" customFormat="1" ht="60" customHeight="1" x14ac:dyDescent="0.2">
      <c r="A22" s="417" t="s">
        <v>214</v>
      </c>
      <c r="B22" s="418"/>
      <c r="C22" s="418"/>
      <c r="D22" s="418"/>
      <c r="E22" s="418"/>
      <c r="F22" s="418"/>
      <c r="G22" s="418"/>
      <c r="H22" s="418"/>
      <c r="I22" s="418"/>
      <c r="J22" s="418"/>
      <c r="K22" s="418"/>
      <c r="L22" s="418"/>
      <c r="M22" s="418"/>
      <c r="N22" s="418"/>
      <c r="O22" s="418"/>
      <c r="P22" s="418"/>
      <c r="Q22" s="418"/>
      <c r="R22" s="418"/>
      <c r="S22" s="418"/>
      <c r="T22" s="418"/>
      <c r="U22" s="419"/>
    </row>
    <row r="23" spans="1:21" s="72" customFormat="1" x14ac:dyDescent="0.2">
      <c r="A23" s="171" t="s">
        <v>201</v>
      </c>
      <c r="B23" s="170"/>
      <c r="C23" s="170"/>
      <c r="D23" s="170"/>
      <c r="E23" s="170"/>
      <c r="F23" s="79"/>
      <c r="G23" s="79"/>
      <c r="S23" s="183" t="s">
        <v>189</v>
      </c>
      <c r="T23" s="79"/>
      <c r="U23" s="183">
        <f>LEN(A24)</f>
        <v>424</v>
      </c>
    </row>
    <row r="24" spans="1:21" s="72" customFormat="1" ht="60" customHeight="1" x14ac:dyDescent="0.2">
      <c r="A24" s="417" t="s">
        <v>344</v>
      </c>
      <c r="B24" s="418"/>
      <c r="C24" s="418"/>
      <c r="D24" s="418"/>
      <c r="E24" s="418"/>
      <c r="F24" s="418"/>
      <c r="G24" s="418"/>
      <c r="H24" s="418"/>
      <c r="I24" s="418"/>
      <c r="J24" s="418"/>
      <c r="K24" s="418"/>
      <c r="L24" s="418"/>
      <c r="M24" s="418"/>
      <c r="N24" s="418"/>
      <c r="O24" s="418"/>
      <c r="P24" s="418"/>
      <c r="Q24" s="418"/>
      <c r="R24" s="418"/>
      <c r="S24" s="418"/>
      <c r="T24" s="418"/>
      <c r="U24" s="419"/>
    </row>
    <row r="25" spans="1:21" s="72" customFormat="1" x14ac:dyDescent="0.2">
      <c r="A25" s="171" t="s">
        <v>202</v>
      </c>
      <c r="B25" s="170"/>
      <c r="C25" s="170"/>
      <c r="D25" s="170"/>
      <c r="E25" s="170"/>
      <c r="F25" s="79"/>
      <c r="G25" s="79"/>
      <c r="S25" s="183" t="s">
        <v>189</v>
      </c>
      <c r="T25" s="79"/>
      <c r="U25" s="183">
        <f>LEN(A26)</f>
        <v>168</v>
      </c>
    </row>
    <row r="26" spans="1:21" s="72" customFormat="1" ht="60" customHeight="1" x14ac:dyDescent="0.2">
      <c r="A26" s="417" t="s">
        <v>341</v>
      </c>
      <c r="B26" s="418"/>
      <c r="C26" s="418"/>
      <c r="D26" s="418"/>
      <c r="E26" s="418"/>
      <c r="F26" s="418"/>
      <c r="G26" s="418"/>
      <c r="H26" s="418"/>
      <c r="I26" s="418"/>
      <c r="J26" s="418"/>
      <c r="K26" s="418"/>
      <c r="L26" s="418"/>
      <c r="M26" s="418"/>
      <c r="N26" s="418"/>
      <c r="O26" s="418"/>
      <c r="P26" s="418"/>
      <c r="Q26" s="418"/>
      <c r="R26" s="418"/>
      <c r="S26" s="418"/>
      <c r="T26" s="418"/>
      <c r="U26" s="419"/>
    </row>
    <row r="27" spans="1:21" s="72" customFormat="1" x14ac:dyDescent="0.2">
      <c r="A27" s="171" t="s">
        <v>203</v>
      </c>
      <c r="B27" s="170"/>
      <c r="C27" s="170"/>
      <c r="D27" s="170"/>
      <c r="E27" s="170"/>
      <c r="F27" s="79"/>
      <c r="G27" s="79"/>
      <c r="S27" s="183" t="s">
        <v>189</v>
      </c>
      <c r="T27" s="79"/>
      <c r="U27" s="183">
        <f>LEN(A28)</f>
        <v>290</v>
      </c>
    </row>
    <row r="28" spans="1:21" s="72" customFormat="1" ht="60" customHeight="1" x14ac:dyDescent="0.2">
      <c r="A28" s="417" t="s">
        <v>25</v>
      </c>
      <c r="B28" s="418"/>
      <c r="C28" s="418"/>
      <c r="D28" s="418"/>
      <c r="E28" s="418"/>
      <c r="F28" s="418"/>
      <c r="G28" s="418"/>
      <c r="H28" s="418"/>
      <c r="I28" s="418"/>
      <c r="J28" s="418"/>
      <c r="K28" s="418"/>
      <c r="L28" s="418"/>
      <c r="M28" s="418"/>
      <c r="N28" s="418"/>
      <c r="O28" s="418"/>
      <c r="P28" s="418"/>
      <c r="Q28" s="418"/>
      <c r="R28" s="418"/>
      <c r="S28" s="418"/>
      <c r="T28" s="418"/>
      <c r="U28" s="419"/>
    </row>
    <row r="29" spans="1:21" s="72" customFormat="1" x14ac:dyDescent="0.2">
      <c r="A29" s="171" t="s">
        <v>204</v>
      </c>
      <c r="B29" s="170"/>
      <c r="C29" s="170"/>
      <c r="D29" s="170"/>
      <c r="E29" s="170"/>
      <c r="F29" s="79"/>
      <c r="G29" s="79"/>
      <c r="S29" s="183" t="s">
        <v>189</v>
      </c>
      <c r="T29" s="79"/>
      <c r="U29" s="183">
        <f>LEN(A30)</f>
        <v>67</v>
      </c>
    </row>
    <row r="30" spans="1:21" s="72" customFormat="1" ht="60" customHeight="1" x14ac:dyDescent="0.2">
      <c r="A30" s="417" t="s">
        <v>23</v>
      </c>
      <c r="B30" s="418"/>
      <c r="C30" s="418"/>
      <c r="D30" s="418"/>
      <c r="E30" s="418"/>
      <c r="F30" s="418"/>
      <c r="G30" s="418"/>
      <c r="H30" s="418"/>
      <c r="I30" s="418"/>
      <c r="J30" s="418"/>
      <c r="K30" s="418"/>
      <c r="L30" s="418"/>
      <c r="M30" s="418"/>
      <c r="N30" s="418"/>
      <c r="O30" s="418"/>
      <c r="P30" s="418"/>
      <c r="Q30" s="418"/>
      <c r="R30" s="418"/>
      <c r="S30" s="418"/>
      <c r="T30" s="418"/>
      <c r="U30" s="419"/>
    </row>
    <row r="31" spans="1:21" s="72" customFormat="1" x14ac:dyDescent="0.2">
      <c r="A31" s="171" t="s">
        <v>205</v>
      </c>
      <c r="B31" s="162"/>
      <c r="C31" s="162"/>
      <c r="D31" s="162"/>
      <c r="E31" s="162"/>
      <c r="F31" s="79"/>
      <c r="G31" s="79"/>
      <c r="S31" s="183" t="s">
        <v>189</v>
      </c>
      <c r="T31" s="79"/>
      <c r="U31" s="183">
        <f>LEN(A32)</f>
        <v>826</v>
      </c>
    </row>
    <row r="32" spans="1:21" s="72" customFormat="1" ht="60" customHeight="1" x14ac:dyDescent="0.2">
      <c r="A32" s="417" t="s">
        <v>24</v>
      </c>
      <c r="B32" s="418"/>
      <c r="C32" s="418"/>
      <c r="D32" s="418"/>
      <c r="E32" s="418"/>
      <c r="F32" s="418"/>
      <c r="G32" s="418"/>
      <c r="H32" s="418"/>
      <c r="I32" s="418"/>
      <c r="J32" s="418"/>
      <c r="K32" s="418"/>
      <c r="L32" s="418"/>
      <c r="M32" s="418"/>
      <c r="N32" s="418"/>
      <c r="O32" s="418"/>
      <c r="P32" s="418"/>
      <c r="Q32" s="418"/>
      <c r="R32" s="418"/>
      <c r="S32" s="418"/>
      <c r="T32" s="418"/>
      <c r="U32" s="419"/>
    </row>
    <row r="33" spans="1:21" s="72" customFormat="1" x14ac:dyDescent="0.2">
      <c r="A33" s="171" t="s">
        <v>208</v>
      </c>
      <c r="B33" s="162"/>
      <c r="C33" s="162"/>
      <c r="D33" s="162"/>
      <c r="E33" s="162"/>
      <c r="F33" s="79"/>
      <c r="G33" s="79"/>
      <c r="S33" s="183" t="s">
        <v>189</v>
      </c>
      <c r="T33" s="79"/>
      <c r="U33" s="183">
        <f>LEN(A34)</f>
        <v>4</v>
      </c>
    </row>
    <row r="34" spans="1:21" s="72" customFormat="1" ht="60" customHeight="1" x14ac:dyDescent="0.2">
      <c r="A34" s="417" t="s">
        <v>215</v>
      </c>
      <c r="B34" s="418"/>
      <c r="C34" s="418"/>
      <c r="D34" s="418"/>
      <c r="E34" s="418"/>
      <c r="F34" s="418"/>
      <c r="G34" s="418"/>
      <c r="H34" s="418"/>
      <c r="I34" s="418"/>
      <c r="J34" s="418"/>
      <c r="K34" s="418"/>
      <c r="L34" s="418"/>
      <c r="M34" s="418"/>
      <c r="N34" s="418"/>
      <c r="O34" s="418"/>
      <c r="P34" s="418"/>
      <c r="Q34" s="418"/>
      <c r="R34" s="418"/>
      <c r="S34" s="418"/>
      <c r="T34" s="418"/>
      <c r="U34" s="419"/>
    </row>
    <row r="35" spans="1:21" ht="3.95" customHeight="1" x14ac:dyDescent="0.2"/>
    <row r="36" spans="1:21" ht="45" customHeight="1" x14ac:dyDescent="0.2">
      <c r="A36" s="415" t="s">
        <v>216</v>
      </c>
      <c r="B36" s="416"/>
      <c r="C36" s="416"/>
      <c r="D36" s="416"/>
      <c r="E36" s="416"/>
      <c r="F36" s="416"/>
      <c r="G36" s="416"/>
      <c r="H36" s="416"/>
      <c r="I36" s="416"/>
      <c r="J36" s="416"/>
      <c r="K36" s="416"/>
      <c r="L36" s="416"/>
      <c r="M36" s="416"/>
      <c r="N36" s="416"/>
      <c r="O36" s="416"/>
      <c r="P36" s="416"/>
      <c r="Q36" s="416"/>
      <c r="R36" s="416"/>
      <c r="S36" s="416"/>
      <c r="T36" s="416"/>
      <c r="U36" s="416"/>
    </row>
    <row r="37" spans="1:21" ht="42" customHeight="1" x14ac:dyDescent="0.2">
      <c r="A37" s="417"/>
      <c r="B37" s="418"/>
      <c r="C37" s="418"/>
      <c r="D37" s="418"/>
      <c r="E37" s="418"/>
      <c r="F37" s="418"/>
      <c r="G37" s="418"/>
      <c r="H37" s="418"/>
      <c r="I37" s="418"/>
      <c r="J37" s="418"/>
      <c r="K37" s="418"/>
      <c r="L37" s="418"/>
      <c r="M37" s="418"/>
      <c r="N37" s="418"/>
      <c r="O37" s="418"/>
      <c r="P37" s="418"/>
      <c r="Q37" s="418"/>
      <c r="R37" s="418"/>
      <c r="S37" s="418"/>
      <c r="T37" s="418"/>
      <c r="U37" s="419"/>
    </row>
    <row r="38" spans="1:21" ht="3" customHeight="1" x14ac:dyDescent="0.2"/>
  </sheetData>
  <sheetProtection password="C79A" sheet="1" objects="1" scenarios="1"/>
  <mergeCells count="17">
    <mergeCell ref="A18:U18"/>
    <mergeCell ref="A20:U20"/>
    <mergeCell ref="A22:U22"/>
    <mergeCell ref="Q1:U1"/>
    <mergeCell ref="A8:U8"/>
    <mergeCell ref="A10:U10"/>
    <mergeCell ref="A12:U12"/>
    <mergeCell ref="A36:U36"/>
    <mergeCell ref="A37:U37"/>
    <mergeCell ref="A14:U14"/>
    <mergeCell ref="A32:U32"/>
    <mergeCell ref="A24:U24"/>
    <mergeCell ref="A26:U26"/>
    <mergeCell ref="A28:U28"/>
    <mergeCell ref="A30:U30"/>
    <mergeCell ref="A34:U34"/>
    <mergeCell ref="A16:U16"/>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10:U10 A12:U12 A14:U14 A16:U16 A18:U18 A20:U20 A22:U22 A24:U24 A26:U26 A28:U28 A30:U30 A32:U32 A34:U34 A37:U37">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0" activePane="bottomLeft" state="frozen"/>
      <selection pane="bottomLeft" activeCell="A2" sqref="A2"/>
    </sheetView>
  </sheetViews>
  <sheetFormatPr defaultColWidth="0" defaultRowHeight="12.75" zeroHeight="1" x14ac:dyDescent="0.2"/>
  <cols>
    <col min="1" max="1" width="13" style="192" customWidth="1"/>
    <col min="2" max="2" width="79.42578125" customWidth="1"/>
    <col min="3" max="3" width="13" style="192" hidden="1" customWidth="1"/>
    <col min="4" max="5" width="5.7109375" style="193" hidden="1" customWidth="1"/>
    <col min="6" max="21" width="5.7109375" style="194" hidden="1" customWidth="1"/>
    <col min="22" max="28" width="5.7109375" hidden="1" customWidth="1"/>
    <col min="29" max="16384" width="9.140625" hidden="1"/>
  </cols>
  <sheetData>
    <row r="1" spans="1:28" ht="30.75" customHeight="1" x14ac:dyDescent="0.2">
      <c r="A1" s="189" t="s">
        <v>422</v>
      </c>
      <c r="B1" s="189" t="s">
        <v>423</v>
      </c>
      <c r="C1" s="189" t="s">
        <v>422</v>
      </c>
      <c r="D1" s="193">
        <v>1</v>
      </c>
      <c r="E1" s="193">
        <v>2</v>
      </c>
      <c r="F1" s="193">
        <v>3</v>
      </c>
      <c r="G1" s="193">
        <v>4</v>
      </c>
      <c r="H1" s="193">
        <v>5</v>
      </c>
      <c r="I1" s="193">
        <v>6</v>
      </c>
      <c r="J1" s="193">
        <v>7</v>
      </c>
      <c r="K1" s="193">
        <v>8</v>
      </c>
      <c r="L1" s="193">
        <v>9</v>
      </c>
      <c r="M1" s="193">
        <v>10</v>
      </c>
      <c r="N1" s="193">
        <v>11</v>
      </c>
      <c r="O1" s="193">
        <v>12</v>
      </c>
      <c r="P1" s="193">
        <v>13</v>
      </c>
      <c r="Q1" s="193">
        <v>14</v>
      </c>
      <c r="R1" s="193">
        <v>15</v>
      </c>
      <c r="S1" s="193">
        <v>16</v>
      </c>
      <c r="T1" s="193">
        <v>17</v>
      </c>
      <c r="U1" s="193">
        <v>18</v>
      </c>
    </row>
    <row r="2" spans="1:28" ht="45" customHeight="1" x14ac:dyDescent="0.2">
      <c r="A2" s="190" t="str">
        <f>C2</f>
        <v>Zadovoljena</v>
      </c>
      <c r="B2" s="191" t="s">
        <v>396</v>
      </c>
      <c r="C2" s="190" t="str">
        <f>IF(OR(Tablica_A!G5="",Tablica_A!G7="",Tablica_A!G7="",Tablica_A!S5="",Tablica_A!S7="",Tablica_A!E9="",Tablica_A!G11="",Tablica_A!I11="",Tablica_A!O11="",Tablica_A!G13="",Tablica_A!Q13=""),"NIJE zadovoljena", "Zadovoljena")</f>
        <v>Zadovoljena</v>
      </c>
    </row>
    <row r="3" spans="1:28" ht="30" customHeight="1" x14ac:dyDescent="0.2">
      <c r="A3" s="190" t="str">
        <f t="shared" ref="A3:A28" si="0">C3</f>
        <v>Zadovoljena</v>
      </c>
      <c r="B3" s="191" t="s">
        <v>397</v>
      </c>
      <c r="C3" s="190" t="str">
        <f>IF(OR(F3=0,MID(Tablica_A!G13,1,1)&lt;&gt;"0",MID(Tablica_A!Q13,1,1)&lt;&gt; "0"),"NIJE zadovoljena","Zadovoljena")</f>
        <v>Zadovoljena</v>
      </c>
      <c r="D3" s="195">
        <f>INT(Tablica_A!G13)</f>
        <v>48651508</v>
      </c>
      <c r="E3" s="193">
        <f>INT(Tablica_A!G13)</f>
        <v>48651508</v>
      </c>
      <c r="F3" s="194">
        <f>IF(OR(ISERROR(D3),ISERROR(E3)),0,D3*E3)</f>
        <v>2366969230674064</v>
      </c>
    </row>
    <row r="4" spans="1:28" ht="30" customHeight="1" x14ac:dyDescent="0.2">
      <c r="A4" s="190" t="str">
        <f t="shared" si="0"/>
        <v>Zadovoljena</v>
      </c>
      <c r="B4" s="191" t="s">
        <v>372</v>
      </c>
      <c r="C4" s="190" t="str">
        <f>IF(OR(Tablica_A!U15="",Tablica_A!U17="",Tablica_A!U19="",Tablica_A!G17=""),"NIJE zadovoljena", "Zadovoljena")</f>
        <v>Zadovoljena</v>
      </c>
    </row>
    <row r="5" spans="1:28" ht="30" customHeight="1" x14ac:dyDescent="0.2">
      <c r="A5" s="190" t="str">
        <f t="shared" si="0"/>
        <v>Zadovoljena</v>
      </c>
      <c r="B5" s="191" t="s">
        <v>373</v>
      </c>
      <c r="C5" s="190" t="str">
        <f>IF(OR(Tablica_A!E21="",Tablica_A!C23="",Tablica_A!M21="",Tablica_A!G19="",Tablica_A!M23="",Tablica_A!S7=""),"NIJE zadovoljena", "Zadovoljena")</f>
        <v>Zadovoljena</v>
      </c>
    </row>
    <row r="6" spans="1:28" ht="30" customHeight="1" x14ac:dyDescent="0.2">
      <c r="A6" s="190" t="str">
        <f t="shared" si="0"/>
        <v>Zadovoljena</v>
      </c>
      <c r="B6" s="191" t="s">
        <v>17</v>
      </c>
      <c r="C6" s="190" t="str">
        <f>IF(OR(Tablica_A!C29="",Tablica_A!I29="",Tablica_A!K29="",Tablica_A!O29=""),"NIJE zadovoljena", "Zadovoljena")</f>
        <v>Zadovoljena</v>
      </c>
    </row>
    <row r="7" spans="1:28" ht="30" customHeight="1" x14ac:dyDescent="0.2">
      <c r="A7" s="190" t="str">
        <f t="shared" si="0"/>
        <v>Zadovoljena</v>
      </c>
      <c r="B7" s="191" t="s">
        <v>18</v>
      </c>
      <c r="C7" s="190" t="str">
        <f>IF(SUM(D7:N7)&gt;0,"NIJE zadovoljena","Zadovoljena")</f>
        <v>Zadovoljena</v>
      </c>
      <c r="D7" s="193">
        <f>IF(AND(OR(Tablica_A!C29="",Tablica_A!I29="",Tablica_A!K29="",Tablica_A!O29=""),OR(Tablica_A!C29&lt;&gt;"",Tablica_A!I29&lt;&gt;"",Tablica_A!K29&lt;&gt;"",Tablica_A!O29&lt;&gt;"")),1, 0)</f>
        <v>0</v>
      </c>
      <c r="E7" s="193">
        <f>IF(AND(OR(Tablica_A!C31="",Tablica_A!I31="",Tablica_A!K31="",Tablica_A!O31=""),OR(Tablica_A!C31&lt;&gt;"",Tablica_A!I31&lt;&gt;"",Tablica_A!K31&lt;&gt;"",Tablica_A!O31&lt;&gt;"")),1, 0)</f>
        <v>0</v>
      </c>
      <c r="F7" s="194">
        <f>IF(AND(OR(Tablica_A!C33="",Tablica_A!I33="",Tablica_A!K33="",Tablica_A!O33=""),OR(Tablica_A!C33&lt;&gt;"",Tablica_A!I33&lt;&gt;"",Tablica_A!K33&lt;&gt;"",Tablica_A!O33&lt;&gt;"")),1, 0)</f>
        <v>0</v>
      </c>
      <c r="G7" s="194">
        <f>IF(AND(OR(Tablica_A!C35="",Tablica_A!I35="",Tablica_A!K35="",Tablica_A!O35=""),OR(Tablica_A!C35&lt;&gt;"",Tablica_A!I35&lt;&gt;"",Tablica_A!K35&lt;&gt;"",Tablica_A!O35&lt;&gt;"")),1, 0)</f>
        <v>0</v>
      </c>
      <c r="H7" s="194">
        <f>IF(AND(OR(Tablica_A!C37="",Tablica_A!I37="",Tablica_A!K37="",Tablica_A!O37=""),OR(Tablica_A!C37&lt;&gt;"",Tablica_A!I37&lt;&gt;"",Tablica_A!K37&lt;&gt;"",Tablica_A!O37&lt;&gt;"")),1, 0)</f>
        <v>0</v>
      </c>
      <c r="I7" s="194">
        <f>IF(AND(OR(Tablica_A!C39="",Tablica_A!I39="",Tablica_A!K39="",Tablica_A!O39=""),OR(Tablica_A!C39&lt;&gt;"",Tablica_A!I39&lt;&gt;"",Tablica_A!K39&lt;&gt;"",Tablica_A!O39&lt;&gt;"")),1, 0)</f>
        <v>0</v>
      </c>
      <c r="J7" s="194">
        <f>IF(AND(OR(Tablica_A!C41="",Tablica_A!I41="",Tablica_A!K41="",Tablica_A!O41=""),OR(Tablica_A!C41&lt;&gt;"",Tablica_A!I41&lt;&gt;"",Tablica_A!K41&lt;&gt;"",Tablica_A!O41&lt;&gt;"")),1, 0)</f>
        <v>0</v>
      </c>
      <c r="K7" s="194">
        <f>IF(AND(OR(Tablica_A!C43="",Tablica_A!I43="",Tablica_A!K43="",Tablica_A!O43=""),OR(Tablica_A!C43&lt;&gt;"",Tablica_A!I43&lt;&gt;"",Tablica_A!K43&lt;&gt;"",Tablica_A!O43&lt;&gt;"")),1, 0)</f>
        <v>0</v>
      </c>
      <c r="L7" s="194">
        <f>IF(AND(OR(Tablica_A!C45="",Tablica_A!I45="",Tablica_A!K45="",Tablica_A!O45=""),OR(Tablica_A!C45&lt;&gt;"",Tablica_A!I45&lt;&gt;"",Tablica_A!K45&lt;&gt;"",Tablica_A!O45&lt;&gt;"")),1, 0)</f>
        <v>0</v>
      </c>
      <c r="M7" s="194">
        <f>IF(AND(OR(Tablica_A!C49="",Tablica_A!I49="",Tablica_A!K49="",Tablica_A!O49=""),OR(Tablica_A!C49&lt;&gt;"",Tablica_A!I49&lt;&gt;"",Tablica_A!K49&lt;&gt;"",Tablica_A!O49&lt;&gt;"")),1, 0)</f>
        <v>0</v>
      </c>
      <c r="N7" s="194">
        <f>IF(AND(OR(Tablica_A!C51="",Tablica_A!I51="",Tablica_A!K51="",Tablica_A!O51=""),OR(Tablica_A!C51&lt;&gt;"",Tablica_A!I51&lt;&gt;"",Tablica_A!K51&lt;&gt;"",Tablica_A!O51&lt;&gt;"")),1, 0)</f>
        <v>0</v>
      </c>
    </row>
    <row r="8" spans="1:28" ht="30" customHeight="1" x14ac:dyDescent="0.2">
      <c r="A8" s="190" t="str">
        <f t="shared" si="0"/>
        <v>Zadovoljena</v>
      </c>
      <c r="B8" s="191" t="s">
        <v>409</v>
      </c>
      <c r="C8" s="190" t="str">
        <f>IF(SUM(D8:AB8)&gt;0,"NIJE zadovoljena","Zadovoljena")</f>
        <v>Zadovoljena</v>
      </c>
      <c r="D8" s="193">
        <f>IF(AND(Tablica_A!C31&lt;&gt;"", Tablica_A!C29=""),1,0)</f>
        <v>0</v>
      </c>
      <c r="E8" s="193">
        <f>IF(AND(Tablica_A!C33&lt;&gt;"", Tablica_A!C31=""),1,0)</f>
        <v>0</v>
      </c>
      <c r="F8" s="194">
        <f>IF(AND(Tablica_A!C35&lt;&gt;"", Tablica_A!C33=""),1,0)</f>
        <v>0</v>
      </c>
      <c r="G8" s="194">
        <f>IF(AND(Tablica_A!C37&lt;&gt;"", Tablica_A!C35=""),1,0)</f>
        <v>0</v>
      </c>
      <c r="H8" s="194">
        <f>IF(AND(Tablica_A!C39&lt;&gt;"", Tablica_A!C37=""),1,0)</f>
        <v>0</v>
      </c>
      <c r="I8" s="194">
        <f>IF(AND(Tablica_A!C41&lt;&gt;"", Tablica_A!C39=""),1,0)</f>
        <v>0</v>
      </c>
      <c r="J8" s="194">
        <f>IF(AND(Tablica_A!C43&lt;&gt;"", Tablica_A!C41=""),1,0)</f>
        <v>0</v>
      </c>
      <c r="K8" s="194">
        <f>IF(AND(Tablica_A!C45&lt;&gt;"", Tablica_A!C43=""),1,0)</f>
        <v>0</v>
      </c>
      <c r="L8" s="194">
        <f>IF(AND(Tablica_A!C47&lt;&gt;"", Tablica_A!C45=""),1,0)</f>
        <v>0</v>
      </c>
      <c r="M8" s="194">
        <f>IF(AND(Tablica_A!C49&lt;&gt;"", Tablica_A!C47=""),1,0)</f>
        <v>0</v>
      </c>
      <c r="N8" s="194">
        <f>IF(AND(Tablica_A!C56&lt;&gt;"", Tablica_A!C54=""),1,0)</f>
        <v>0</v>
      </c>
      <c r="O8" s="194">
        <f>IF(AND(Tablica_A!C58&lt;&gt;"", Tablica_A!C56=""),1,0)</f>
        <v>0</v>
      </c>
      <c r="P8" s="194">
        <f>IF(AND(Tablica_A!C60&lt;&gt;"", Tablica_A!C58=""),1,0)</f>
        <v>0</v>
      </c>
      <c r="Q8" s="194">
        <f>IF(AND(Tablica_A!C62&lt;&gt;"", Tablica_A!C60=""),1,0)</f>
        <v>0</v>
      </c>
      <c r="R8" s="194">
        <f>IF(AND(Tablica_A!C64&lt;&gt;"", Tablica_A!C62=""),1,0)</f>
        <v>0</v>
      </c>
      <c r="S8" s="194">
        <f>IF(AND(Tablica_A!C66&lt;&gt;"", Tablica_A!C64=""),1,0)</f>
        <v>0</v>
      </c>
      <c r="T8" s="194">
        <f>IF(AND(Tablica_A!C68&lt;&gt;"", Tablica_A!C66=""),1,0)</f>
        <v>0</v>
      </c>
      <c r="U8" s="194">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90" t="str">
        <f t="shared" si="0"/>
        <v>Zadovoljena</v>
      </c>
      <c r="B9" s="191" t="s">
        <v>20</v>
      </c>
      <c r="C9" s="190" t="str">
        <f>IF(SUM(D9:R9)&gt;0,"NIJE zadovoljena","Zadovoljena")</f>
        <v>Zadovoljena</v>
      </c>
      <c r="D9" s="193">
        <f>IF(AND(OR(Tablica_A!C54="",Tablica_A!I54="",Tablica_A!K54="",Tablica_A!O54=""),OR(Tablica_A!C54&lt;&gt;"",Tablica_A!I54&lt;&gt;"",Tablica_A!K54&lt;&gt;"",Tablica_A!O54&lt;&gt;"")),1, 0)</f>
        <v>0</v>
      </c>
      <c r="E9" s="193">
        <f>IF(AND(OR(Tablica_A!C56="",Tablica_A!I56="",Tablica_A!K56="",Tablica_A!O56=""),OR(Tablica_A!C56&lt;&gt;"",Tablica_A!I56&lt;&gt;"",Tablica_A!K56&lt;&gt;"",Tablica_A!O56&lt;&gt;"")),1, 0)</f>
        <v>0</v>
      </c>
      <c r="F9" s="194">
        <f>IF(AND(OR(Tablica_A!C58="",Tablica_A!I58="",Tablica_A!K58="",Tablica_A!O58=""),OR(Tablica_A!C58&lt;&gt;"",Tablica_A!I58&lt;&gt;"",Tablica_A!K58&lt;&gt;"",Tablica_A!O58&lt;&gt;"")),1, 0)</f>
        <v>0</v>
      </c>
      <c r="G9" s="194">
        <f>IF(AND(OR(Tablica_A!C60="",Tablica_A!I60="",Tablica_A!K60="",Tablica_A!O60=""),OR(Tablica_A!C60&lt;&gt;"",Tablica_A!I60&lt;&gt;"",Tablica_A!K60&lt;&gt;"",Tablica_A!O60&lt;&gt;"")),1, 0)</f>
        <v>0</v>
      </c>
      <c r="H9" s="194">
        <f>IF(AND(OR(Tablica_A!C62="",Tablica_A!I62="",Tablica_A!K62="",Tablica_A!O62=""),OR(Tablica_A!C62&lt;&gt;"",Tablica_A!I62&lt;&gt;"",Tablica_A!K62&lt;&gt;"",Tablica_A!O62&lt;&gt;"")),1, 0)</f>
        <v>0</v>
      </c>
      <c r="I9" s="194">
        <f>IF(AND(OR(Tablica_A!C64="",Tablica_A!I64="",Tablica_A!K64="",Tablica_A!O64=""),OR(Tablica_A!C64&lt;&gt;"",Tablica_A!I64&lt;&gt;"",Tablica_A!K64&lt;&gt;"",Tablica_A!O64&lt;&gt;"")),1, 0)</f>
        <v>0</v>
      </c>
      <c r="J9" s="194">
        <f>IF(AND(OR(Tablica_A!C66="",Tablica_A!I66="",Tablica_A!K66="",Tablica_A!O66=""),OR(Tablica_A!C66&lt;&gt;"",Tablica_A!I66&lt;&gt;"",Tablica_A!K66&lt;&gt;"",Tablica_A!O66&lt;&gt;"")),1, 0)</f>
        <v>0</v>
      </c>
      <c r="K9" s="194">
        <f>IF(AND(OR(Tablica_A!C68="",Tablica_A!I68="",Tablica_A!K68="",Tablica_A!O68=""),OR(Tablica_A!C68&lt;&gt;"",Tablica_A!I68&lt;&gt;"",Tablica_A!K68&lt;&gt;"",Tablica_A!O68&lt;&gt;"")),1, 0)</f>
        <v>0</v>
      </c>
      <c r="L9" s="194">
        <f>IF(AND(OR(Tablica_A!C70="",Tablica_A!I70="",Tablica_A!K70="",Tablica_A!O70=""),OR(Tablica_A!C70&lt;&gt;"",Tablica_A!I70&lt;&gt;"",Tablica_A!K70&lt;&gt;"",Tablica_A!O70&lt;&gt;"")),1, 0)</f>
        <v>0</v>
      </c>
      <c r="M9" s="194">
        <f>IF(AND(OR(Tablica_A!C74="",Tablica_A!I74="",Tablica_A!K74="",Tablica_A!O74=""),OR(Tablica_A!C74&lt;&gt;"",Tablica_A!I74&lt;&gt;"",Tablica_A!K74&lt;&gt;"",Tablica_A!O74&lt;&gt;"")),1, 0)</f>
        <v>0</v>
      </c>
      <c r="N9" s="194">
        <f>IF(AND(OR(Tablica_A!C76="",Tablica_A!I76="",Tablica_A!K76="",Tablica_A!O76=""),OR(Tablica_A!C76&lt;&gt;"",Tablica_A!I76&lt;&gt;"",Tablica_A!K76&lt;&gt;"",Tablica_A!O76&lt;&gt;"")),1, 0)</f>
        <v>0</v>
      </c>
      <c r="O9" s="194">
        <f>IF(AND(OR(Tablica_A!C78="",Tablica_A!I78="",Tablica_A!K78="",Tablica_A!O78=""),OR(Tablica_A!C78&lt;&gt;"",Tablica_A!I78&lt;&gt;"",Tablica_A!K78&lt;&gt;"",Tablica_A!O78&lt;&gt;"")),1, 0)</f>
        <v>0</v>
      </c>
      <c r="P9" s="194">
        <f>IF(AND(OR(Tablica_A!C80="",Tablica_A!I80="",Tablica_A!K80="",Tablica_A!O80=""),OR(Tablica_A!C80&lt;&gt;"",Tablica_A!I80&lt;&gt;"",Tablica_A!K80&lt;&gt;"",Tablica_A!O80&lt;&gt;"")),1, 0)</f>
        <v>0</v>
      </c>
      <c r="Q9" s="194">
        <f>IF(AND(OR(Tablica_A!C82="",Tablica_A!I82="",Tablica_A!K82="",Tablica_A!O82=""),OR(Tablica_A!C82&lt;&gt;"",Tablica_A!I82&lt;&gt;"",Tablica_A!K82&lt;&gt;"",Tablica_A!O82&lt;&gt;"")),1, 0)</f>
        <v>0</v>
      </c>
      <c r="R9" s="194">
        <f>IF(AND(OR(Tablica_A!C84="",Tablica_A!I84="",Tablica_A!K84="",Tablica_A!O84=""),OR(Tablica_A!C84&lt;&gt;"",Tablica_A!I84&lt;&gt;"",Tablica_A!K84&lt;&gt;"",Tablica_A!O84&lt;&gt;"")),1, 0)</f>
        <v>0</v>
      </c>
    </row>
    <row r="10" spans="1:28" ht="30" customHeight="1" x14ac:dyDescent="0.2">
      <c r="A10" s="190" t="str">
        <f t="shared" si="0"/>
        <v>Zadovoljena</v>
      </c>
      <c r="B10" s="191" t="s">
        <v>19</v>
      </c>
      <c r="C10" s="190" t="str">
        <f>IF(OR(Tablica_A!U90="",Tablica_A!G115=""),"NIJE zadovoljena", "Zadovoljena")</f>
        <v>Zadovoljena</v>
      </c>
    </row>
    <row r="11" spans="1:28" ht="30" customHeight="1" x14ac:dyDescent="0.2">
      <c r="A11" s="190" t="str">
        <f t="shared" si="0"/>
        <v>Zadovoljena</v>
      </c>
      <c r="B11" s="197" t="s">
        <v>400</v>
      </c>
      <c r="C11" s="190" t="str">
        <f>IF(SUM(D11:N11)&gt;0,"NIJE zadovoljena","Zadovoljena")</f>
        <v>Zadovoljena</v>
      </c>
      <c r="D11" s="193">
        <f>IF(AND(OR(Tablica_A!C95="",Tablica_A!K95="",Tablica_A!S95="",Tablica_A!U95=""),OR(Tablica_A!C95&lt;&gt;"",Tablica_A!K95&lt;&gt;"",Tablica_A!S95&lt;&gt;"",Tablica_A!U95&lt;&gt;"")),1, 0)</f>
        <v>0</v>
      </c>
      <c r="E11" s="193">
        <f>IF(AND(OR(Tablica_A!C97="",Tablica_A!K97="",Tablica_A!S97="",Tablica_A!U97=""),OR(Tablica_A!C97&lt;&gt;"",Tablica_A!K97&lt;&gt;"",Tablica_A!S97&lt;&gt;"",Tablica_A!U97&lt;&gt;"")),1, 0)</f>
        <v>0</v>
      </c>
      <c r="F11" s="193">
        <f>IF(AND(OR(Tablica_A!C99="",Tablica_A!K99="",Tablica_A!S99="",Tablica_A!U99=""),OR(Tablica_A!C99&lt;&gt;"",Tablica_A!K99&lt;&gt;"",Tablica_A!S99&lt;&gt;"",Tablica_A!U99&lt;&gt;"")),1, 0)</f>
        <v>0</v>
      </c>
      <c r="G11" s="193">
        <f>IF(AND(OR(Tablica_A!C101="",Tablica_A!K101="",Tablica_A!S101="",Tablica_A!U101=""),OR(Tablica_A!C101&lt;&gt;"",Tablica_A!K101&lt;&gt;"",Tablica_A!S101&lt;&gt;"",Tablica_A!U101&lt;&gt;"")),1, 0)</f>
        <v>0</v>
      </c>
      <c r="H11" s="193">
        <f>IF(AND(OR(Tablica_A!C103="",Tablica_A!K103="",Tablica_A!S103="",Tablica_A!U103=""),OR(Tablica_A!C103&lt;&gt;"",Tablica_A!K103&lt;&gt;"",Tablica_A!S103&lt;&gt;"",Tablica_A!U103&lt;&gt;"")),1, 0)</f>
        <v>0</v>
      </c>
      <c r="I11" s="193">
        <f>IF(AND(OR(Tablica_A!C105="",Tablica_A!K105="",Tablica_A!S105="",Tablica_A!U105=""),OR(Tablica_A!C105&lt;&gt;"",Tablica_A!K105&lt;&gt;"",Tablica_A!S105&lt;&gt;"",Tablica_A!U105&lt;&gt;"")),1, 0)</f>
        <v>0</v>
      </c>
      <c r="J11" s="193">
        <f>IF(AND(OR(Tablica_A!C107="",Tablica_A!K107="",Tablica_A!S107="",Tablica_A!U107=""),OR(Tablica_A!C107&lt;&gt;"",Tablica_A!K107&lt;&gt;"",Tablica_A!S107&lt;&gt;"",Tablica_A!U107&lt;&gt;"")),1, 0)</f>
        <v>0</v>
      </c>
      <c r="K11" s="193">
        <f>IF(AND(OR(Tablica_A!C109="",Tablica_A!K109="",Tablica_A!S109="",Tablica_A!U109=""),OR(Tablica_A!C109&lt;&gt;"",Tablica_A!K109&lt;&gt;"",Tablica_A!S109&lt;&gt;"",Tablica_A!U109&lt;&gt;"")),1, 0)</f>
        <v>0</v>
      </c>
      <c r="L11" s="193">
        <f>IF(AND(OR(Tablica_A!C111="",Tablica_A!K111="",Tablica_A!S111="",Tablica_A!U111=""),OR(Tablica_A!C111&lt;&gt;"",Tablica_A!K111&lt;&gt;"",Tablica_A!S111&lt;&gt;"",Tablica_A!U111&lt;&gt;"")),1, 0)</f>
        <v>0</v>
      </c>
      <c r="M11" s="193">
        <f>IF(AND(OR(Tablica_A!C113="",Tablica_A!K113="",Tablica_A!S113="",Tablica_A!U113=""),OR(Tablica_A!C113&lt;&gt;"",Tablica_A!K113&lt;&gt;"",Tablica_A!S113&lt;&gt;"",Tablica_A!U113&lt;&gt;"")),1, 0)</f>
        <v>0</v>
      </c>
    </row>
    <row r="12" spans="1:28" ht="45" customHeight="1" x14ac:dyDescent="0.2">
      <c r="A12" s="190" t="str">
        <f t="shared" si="0"/>
        <v>Zadovoljena</v>
      </c>
      <c r="B12" s="197" t="s">
        <v>399</v>
      </c>
      <c r="C12" s="196" t="str">
        <f>IF(OR(SUM(Tablica_A!U95:U115)&gt;100,SUM(Tablica_A!S95:S115)&gt;(SUM(Tablica_A!K121:K137)+SUM(Tablica_A!U121:U137))),"NIJE Zadovoljena", "Zadovoljena")</f>
        <v>Zadovoljena</v>
      </c>
    </row>
    <row r="13" spans="1:28" ht="60" customHeight="1" x14ac:dyDescent="0.2">
      <c r="A13" s="190" t="str">
        <f t="shared" si="0"/>
        <v>Zadovoljena</v>
      </c>
      <c r="B13" s="197" t="s">
        <v>21</v>
      </c>
      <c r="C13" s="190" t="str">
        <f>IF(SUM(D13:P13)&gt;0,"NIJE zadovoljena","Zadovoljena")</f>
        <v>Zadovoljena</v>
      </c>
      <c r="D13" s="193">
        <f>IF(OR(AND(Tablica_A!$U$90&gt;0,Tablica_A!C95=""),AND(Tablica_A!C97&lt;&gt; "", Tablica_A!C95="")),1,0)</f>
        <v>0</v>
      </c>
      <c r="E13" s="193">
        <f>IF(OR(AND(Tablica_A!$U$90&gt;1,Tablica_A!C97=""),AND(Tablica_A!C99&lt;&gt; "", Tablica_A!C97="")),1,0)</f>
        <v>0</v>
      </c>
      <c r="F13" s="194">
        <f>IF(OR(AND(Tablica_A!$U$90&gt;2,Tablica_A!C99=""),AND(Tablica_A!C101&lt;&gt; "", Tablica_A!C99="")),1,0)</f>
        <v>0</v>
      </c>
      <c r="G13" s="194">
        <f>IF(OR(AND(Tablica_A!$U$90&gt;3,Tablica_A!C101=""),AND(Tablica_A!C103&lt;&gt; "", Tablica_A!C101="")),1,0)</f>
        <v>0</v>
      </c>
      <c r="H13" s="194">
        <f>IF(OR(AND(Tablica_A!$U$90&gt;4,Tablica_A!C103=""),AND(Tablica_A!C105&lt;&gt; "", Tablica_A!C103="")),1,0)</f>
        <v>0</v>
      </c>
      <c r="I13" s="194">
        <f>IF(OR(AND(Tablica_A!$U$90&gt;5,Tablica_A!C105=""),AND(Tablica_A!C107&lt;&gt; "", Tablica_A!C105="")),1,0)</f>
        <v>0</v>
      </c>
      <c r="J13" s="194">
        <f>IF(OR(AND(Tablica_A!$U$90&gt;6,Tablica_A!C107=""),AND(Tablica_A!C109&lt;&gt; "", Tablica_A!C107="")),1,0)</f>
        <v>0</v>
      </c>
      <c r="K13" s="194">
        <f>IF(OR(AND(Tablica_A!$U$90&gt;7,Tablica_A!C109=""),AND(Tablica_A!C111&lt;&gt; "", Tablica_A!C109="")),1,0)</f>
        <v>0</v>
      </c>
      <c r="L13" s="194">
        <f>IF(OR(AND(Tablica_A!$U$90&gt;8,Tablica_A!C111=""),AND(Tablica_A!C113&lt;&gt; "", Tablica_A!C111="")),1,0)</f>
        <v>0</v>
      </c>
      <c r="M13" s="194">
        <f>IF(OR(AND(Tablica_A!$U$90&gt;9,Tablica_A!C113=""),AND(Tablica_A!C115&lt;&gt; "", Tablica_A!C113="")),1,0)</f>
        <v>0</v>
      </c>
      <c r="N13" s="194">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90" t="str">
        <f t="shared" si="0"/>
        <v>Zadovoljena</v>
      </c>
      <c r="B14" s="197" t="s">
        <v>401</v>
      </c>
      <c r="C14" s="190" t="str">
        <f>IF(AND(Tablica_A!K121="",Tablica_A!U121=""),"NIJE zadovoljena", "Zadovoljena")</f>
        <v>Zadovoljena</v>
      </c>
    </row>
    <row r="15" spans="1:28" ht="30" customHeight="1" x14ac:dyDescent="0.2">
      <c r="A15" s="190" t="str">
        <f t="shared" si="0"/>
        <v>Zadovoljena</v>
      </c>
      <c r="B15" s="197" t="s">
        <v>402</v>
      </c>
      <c r="C15" s="190" t="str">
        <f>IF(SUM(D15:U15)&gt;0,"NIJE zadovoljena","Zadovoljena")</f>
        <v>Zadovoljena</v>
      </c>
      <c r="D15" s="193">
        <f>IF(AND(OR(Tablica_A!C121="",Tablica_A!G121="",Tablica_A!K121=""),OR(Tablica_A!C121&lt;&gt;"",Tablica_A!G121&lt;&gt;"",Tablica_A!K121&lt;&gt;"")),1, 0)</f>
        <v>0</v>
      </c>
      <c r="E15" s="193">
        <f>IF(AND(OR(Tablica_A!C123="",Tablica_A!G123="",Tablica_A!K123=""),OR(Tablica_A!C123&lt;&gt;"",Tablica_A!G123&lt;&gt;"",Tablica_A!K123&lt;&gt;"")),1, 0)</f>
        <v>0</v>
      </c>
      <c r="F15" s="194">
        <f>IF(AND(OR(Tablica_A!C125="",Tablica_A!G125="",Tablica_A!K125=""),OR(Tablica_A!C125&lt;&gt;"",Tablica_A!G125&lt;&gt;"",Tablica_A!K125&lt;&gt;"")),1, 0)</f>
        <v>0</v>
      </c>
      <c r="G15" s="194">
        <f>IF(AND(OR(Tablica_A!C127="",Tablica_A!G127="",Tablica_A!K127=""),OR(Tablica_A!C127&lt;&gt;"",Tablica_A!G127&lt;&gt;"",Tablica_A!K127&lt;&gt;"")),1, 0)</f>
        <v>0</v>
      </c>
      <c r="H15" s="194">
        <f>IF(AND(OR(Tablica_A!C129="",Tablica_A!G129="",Tablica_A!K129=""),OR(Tablica_A!C129&lt;&gt;"",Tablica_A!G129&lt;&gt;"",Tablica_A!K129&lt;&gt;"")),1, 0)</f>
        <v>0</v>
      </c>
      <c r="I15" s="194">
        <f>IF(AND(OR(Tablica_A!C131="",Tablica_A!G131="",Tablica_A!K131=""),OR(Tablica_A!C131&lt;&gt;"",Tablica_A!G131&lt;&gt;"",Tablica_A!K131&lt;&gt;"")),1, 0)</f>
        <v>0</v>
      </c>
      <c r="J15" s="194">
        <f>IF(AND(OR(Tablica_A!C133="",Tablica_A!G133="",Tablica_A!K133=""),OR(Tablica_A!C133&lt;&gt;"",Tablica_A!G133&lt;&gt;"",Tablica_A!K133&lt;&gt;"")),1, 0)</f>
        <v>0</v>
      </c>
      <c r="K15" s="194">
        <f>IF(AND(OR(Tablica_A!C135="",Tablica_A!G135="",Tablica_A!K135=""),OR(Tablica_A!C135&lt;&gt;"",Tablica_A!G135&lt;&gt;"",Tablica_A!K135&lt;&gt;"")),1, 0)</f>
        <v>0</v>
      </c>
      <c r="L15" s="194">
        <f>IF(AND(OR(Tablica_A!C137="",Tablica_A!G137="",Tablica_A!K137=""),OR(Tablica_A!C137&lt;&gt;"",Tablica_A!G137&lt;&gt;"",Tablica_A!K137&lt;&gt;"")),1, 0)</f>
        <v>0</v>
      </c>
      <c r="M15" s="193">
        <f>IF(AND(OR(Tablica_A!M121="",Tablica_A!Q121="",Tablica_A!U121=""),OR(Tablica_A!M121&lt;&gt;"",Tablica_A!Q121&lt;&gt;"",Tablica_A!U121&lt;&gt;"")),1, 0)</f>
        <v>0</v>
      </c>
      <c r="N15" s="193">
        <f>IF(AND(OR(Tablica_A!M123="",Tablica_A!Q123="",Tablica_A!U123=""),OR(Tablica_A!M123&lt;&gt;"",Tablica_A!Q123&lt;&gt;"",Tablica_A!U123&lt;&gt;"")),1, 0)</f>
        <v>0</v>
      </c>
      <c r="O15" s="193">
        <f>IF(AND(OR(Tablica_A!M125="",Tablica_A!Q125="",Tablica_A!U125=""),OR(Tablica_A!M125&lt;&gt;"",Tablica_A!Q125&lt;&gt;"",Tablica_A!U125&lt;&gt;"")),1, 0)</f>
        <v>0</v>
      </c>
      <c r="P15" s="193">
        <f>IF(AND(OR(Tablica_A!M127="",Tablica_A!Q127="",Tablica_A!U127=""),OR(Tablica_A!M127&lt;&gt;"",Tablica_A!Q127&lt;&gt;"",Tablica_A!U127&lt;&gt;"")),1, 0)</f>
        <v>0</v>
      </c>
      <c r="Q15" s="193">
        <f>IF(AND(OR(Tablica_A!M129="",Tablica_A!Q129="",Tablica_A!U129=""),OR(Tablica_A!M129&lt;&gt;"",Tablica_A!Q129&lt;&gt;"",Tablica_A!U129&lt;&gt;"")),1, 0)</f>
        <v>0</v>
      </c>
      <c r="R15" s="193">
        <f>IF(AND(OR(Tablica_A!M131="",Tablica_A!Q131="",Tablica_A!U131=""),OR(Tablica_A!M131&lt;&gt;"",Tablica_A!Q131&lt;&gt;"",Tablica_A!U131&lt;&gt;"")),1, 0)</f>
        <v>0</v>
      </c>
      <c r="S15" s="193">
        <f>IF(AND(OR(Tablica_A!M133="",Tablica_A!Q133="",Tablica_A!U133=""),OR(Tablica_A!M133&lt;&gt;"",Tablica_A!Q133&lt;&gt;"",Tablica_A!U133&lt;&gt;"")),1, 0)</f>
        <v>0</v>
      </c>
      <c r="T15" s="193">
        <f>IF(AND(OR(Tablica_A!M135="",Tablica_A!Q135="",Tablica_A!U135=""),OR(Tablica_A!M135&lt;&gt;"",Tablica_A!Q135&lt;&gt;"",Tablica_A!U135&lt;&gt;"")),1, 0)</f>
        <v>0</v>
      </c>
      <c r="U15" s="193">
        <f>IF(AND(OR(Tablica_A!M137="",Tablica_A!Q137="",Tablica_A!U137=""),OR(Tablica_A!M137&lt;&gt;"",Tablica_A!Q137&lt;&gt;"",Tablica_A!U137&lt;&gt;"")),1, 0)</f>
        <v>0</v>
      </c>
    </row>
    <row r="16" spans="1:28" ht="54.95" customHeight="1" x14ac:dyDescent="0.2">
      <c r="A16" s="190" t="str">
        <f t="shared" si="0"/>
        <v>Zadovoljena</v>
      </c>
      <c r="B16" s="197" t="s">
        <v>598</v>
      </c>
      <c r="C16" s="190" t="str">
        <f>IF(SUM(D16:U16)&gt;0,"NIJE zadovoljena","Zadovoljena")</f>
        <v>Zadovoljena</v>
      </c>
      <c r="D16" s="193">
        <f>IF(AND(Tablica_A!C123&lt;&gt;"", Tablica_A!C121=""),1,0)</f>
        <v>0</v>
      </c>
      <c r="E16" s="193">
        <f>IF(AND(Tablica_A!C125&lt;&gt;"", Tablica_A!C123=""),1,0)</f>
        <v>0</v>
      </c>
      <c r="F16" s="193">
        <f>IF(AND(Tablica_A!C127&lt;&gt;"", Tablica_A!C125=""),1,0)</f>
        <v>0</v>
      </c>
      <c r="G16" s="193">
        <f>IF(AND(Tablica_A!C129&lt;&gt;"", Tablica_A!C127=""),1,0)</f>
        <v>0</v>
      </c>
      <c r="H16" s="193">
        <f>IF(AND(Tablica_A!C131&lt;&gt;"", Tablica_A!C129=""),1,0)</f>
        <v>0</v>
      </c>
      <c r="I16" s="193">
        <f>IF(AND(Tablica_A!C133&lt;&gt;"", Tablica_A!C131=""),1,0)</f>
        <v>0</v>
      </c>
      <c r="J16" s="193">
        <f>IF(AND(Tablica_A!C135&lt;&gt;"", Tablica_A!C133=""),1,0)</f>
        <v>0</v>
      </c>
      <c r="K16" s="193">
        <f>IF(AND(Tablica_A!C137&lt;&gt;"", Tablica_A!C135=""),1,0)</f>
        <v>0</v>
      </c>
      <c r="L16" s="193">
        <f>IF(AND(Tablica_A!M123&lt;&gt;"", Tablica_A!M121=""),1,0)</f>
        <v>0</v>
      </c>
      <c r="M16" s="193">
        <f>IF(AND(Tablica_A!M125&lt;&gt;"", Tablica_A!M123=""),1,0)</f>
        <v>0</v>
      </c>
      <c r="N16" s="193">
        <f>IF(AND(Tablica_A!M127&lt;&gt;"", Tablica_A!M125=""),1,0)</f>
        <v>0</v>
      </c>
      <c r="O16" s="193">
        <f>IF(AND(Tablica_A!M129&lt;&gt;"", Tablica_A!M127=""),1,0)</f>
        <v>0</v>
      </c>
      <c r="P16" s="193">
        <f>IF(AND(Tablica_A!M131&lt;&gt;"", Tablica_A!M129=""),1,0)</f>
        <v>0</v>
      </c>
      <c r="Q16" s="193">
        <f>IF(AND(Tablica_A!M133&lt;&gt;"", Tablica_A!M131=""),1,0)</f>
        <v>0</v>
      </c>
      <c r="R16" s="193">
        <f>IF(AND(Tablica_A!M135&lt;&gt;"", Tablica_A!M133=""),1,0)</f>
        <v>0</v>
      </c>
      <c r="S16" s="193">
        <f>IF(AND(Tablica_A!M137&lt;&gt;"", Tablica_A!M135=""),1,0)</f>
        <v>0</v>
      </c>
    </row>
    <row r="17" spans="1:19" ht="54.95" customHeight="1" x14ac:dyDescent="0.2">
      <c r="A17" s="190" t="str">
        <f t="shared" si="0"/>
        <v>Zadovoljena</v>
      </c>
      <c r="B17" s="197" t="s">
        <v>403</v>
      </c>
      <c r="C17" s="190" t="str">
        <f>IF(SUM(D17:U17)&gt;0,"NIJE zadovoljena","Zadovoljena")</f>
        <v>Zadovoljena</v>
      </c>
      <c r="D17" s="193">
        <f>IF(OR(AND(Tablica_A!C121="",Tablica_A!O139&lt;&gt;""),AND(Tablica_A!C121&lt;&gt;"",Tablica_A!O139="")),1,0)</f>
        <v>0</v>
      </c>
      <c r="E17" s="193">
        <f>IF(OR(AND(Tablica_A!M121="",Tablica_A!O141&lt;&gt;""),AND(Tablica_A!M121&lt;&gt;"",Tablica_A!O141="")),1,0)</f>
        <v>0</v>
      </c>
      <c r="F17" s="193">
        <f>IF(AND(Tablica_A!O139=Tablica_A!O141,Tablica_A!O141&lt;&gt;""),1,0)</f>
        <v>0</v>
      </c>
      <c r="G17" s="193"/>
      <c r="H17" s="193"/>
      <c r="I17" s="193"/>
      <c r="J17" s="193"/>
      <c r="K17" s="193"/>
      <c r="L17" s="193"/>
      <c r="M17" s="193"/>
      <c r="N17" s="193"/>
      <c r="O17" s="193"/>
      <c r="P17" s="193"/>
      <c r="Q17" s="193"/>
      <c r="R17" s="193"/>
      <c r="S17" s="193"/>
    </row>
    <row r="18" spans="1:19" ht="30" customHeight="1" x14ac:dyDescent="0.2">
      <c r="A18" s="190" t="str">
        <f t="shared" si="0"/>
        <v>Zadovoljena</v>
      </c>
      <c r="B18" s="197" t="s">
        <v>404</v>
      </c>
      <c r="C18" s="190" t="str">
        <f>IF(OR(AND(Tablica_A!G5="DA",Tablica_A!E146&lt;&gt;""),AND(Tablica_A!G5="NE",Tablica_A!E146="")),"Zadovoljena","NIJE Zadovoljena")</f>
        <v>Zadovoljena</v>
      </c>
      <c r="F18" s="193"/>
      <c r="G18" s="193"/>
      <c r="H18" s="193"/>
      <c r="I18" s="193"/>
      <c r="J18" s="193"/>
      <c r="K18" s="193"/>
      <c r="L18" s="193"/>
      <c r="M18" s="193"/>
      <c r="N18" s="193"/>
      <c r="O18" s="193"/>
      <c r="P18" s="193"/>
      <c r="Q18" s="193"/>
      <c r="R18" s="193"/>
      <c r="S18" s="193"/>
    </row>
    <row r="19" spans="1:19" ht="30" customHeight="1" x14ac:dyDescent="0.2">
      <c r="A19" s="190" t="str">
        <f t="shared" si="0"/>
        <v>Zadovoljena</v>
      </c>
      <c r="B19" s="197" t="s">
        <v>405</v>
      </c>
      <c r="C19" s="190" t="str">
        <f>IF(SUM(D19:N19)&gt;0,"NIJE zadovoljena","Zadovoljena")</f>
        <v>Zadovoljena</v>
      </c>
      <c r="D19" s="193">
        <f>IF(AND(OR(Tablica_A!C146="",Tablica_A!E146="",Tablica_A!M146="",Tablica_A!Q146=""),OR(Tablica_A!C146&lt;&gt;"",Tablica_A!E146&lt;&gt;"",Tablica_A!M146&lt;&gt;"",Tablica_A!Q146&lt;&gt;"")),1, 0)</f>
        <v>0</v>
      </c>
      <c r="E19" s="193">
        <f>IF(AND(OR(Tablica_A!C148="",Tablica_A!E148="",Tablica_A!M148="",Tablica_A!Q148=""),OR(Tablica_A!C148&lt;&gt;"",Tablica_A!E148&lt;&gt;"",Tablica_A!M148&lt;&gt;"",Tablica_A!Q148&lt;&gt;"")),1, 0)</f>
        <v>0</v>
      </c>
      <c r="F19" s="193">
        <f>IF(AND(OR(Tablica_A!C150="",Tablica_A!E150="",Tablica_A!M150="",Tablica_A!Q150=""),OR(Tablica_A!C150&lt;&gt;"",Tablica_A!E150&lt;&gt;"",Tablica_A!M150&lt;&gt;"",Tablica_A!Q150&lt;&gt;"")),1, 0)</f>
        <v>0</v>
      </c>
      <c r="G19" s="193">
        <f>IF(AND(OR(Tablica_A!C152="",Tablica_A!E152="",Tablica_A!M152="",Tablica_A!Q152=""),OR(Tablica_A!C152&lt;&gt;"",Tablica_A!E152&lt;&gt;"",Tablica_A!M152&lt;&gt;"",Tablica_A!Q152&lt;&gt;"")),1, 0)</f>
        <v>0</v>
      </c>
      <c r="H19" s="193">
        <f>IF(AND(OR(Tablica_A!C154="",Tablica_A!E154="",Tablica_A!M154="",Tablica_A!Q154=""),OR(Tablica_A!C154&lt;&gt;"",Tablica_A!E154&lt;&gt;"",Tablica_A!M154&lt;&gt;"",Tablica_A!Q154&lt;&gt;"")),1, 0)</f>
        <v>0</v>
      </c>
      <c r="I19" s="193">
        <f>IF(AND(OR(Tablica_A!C156="",Tablica_A!E156="",Tablica_A!M156="",Tablica_A!Q156=""),OR(Tablica_A!C156&lt;&gt;"",Tablica_A!E156&lt;&gt;"",Tablica_A!M156&lt;&gt;"",Tablica_A!Q156&lt;&gt;"")),1, 0)</f>
        <v>0</v>
      </c>
      <c r="J19" s="193"/>
      <c r="K19" s="193"/>
      <c r="L19" s="193"/>
      <c r="M19" s="193"/>
    </row>
    <row r="20" spans="1:19" ht="30" customHeight="1" x14ac:dyDescent="0.2">
      <c r="A20" s="190" t="str">
        <f t="shared" si="0"/>
        <v>Zadovoljena</v>
      </c>
      <c r="B20" s="197" t="s">
        <v>26</v>
      </c>
      <c r="C20" s="190" t="str">
        <f>IF(SUM(D20:U20)&gt;0,"NIJE zadovoljena","Zadovoljena")</f>
        <v>Zadovoljena</v>
      </c>
      <c r="D20" s="193">
        <f>IF(AND(Tablica_A!E148&lt;&gt;"", Tablica_A!E146=""),1,0)</f>
        <v>0</v>
      </c>
      <c r="E20" s="193">
        <f>IF(AND(Tablica_A!E150&lt;&gt;"", Tablica_A!E148=""),1,0)</f>
        <v>0</v>
      </c>
      <c r="F20" s="193">
        <f>IF(AND(Tablica_A!E152&lt;&gt;"", Tablica_A!E150=""),1,0)</f>
        <v>0</v>
      </c>
      <c r="G20" s="193">
        <f>IF(AND(Tablica_A!E154&lt;&gt;"", Tablica_A!E152=""),1,0)</f>
        <v>0</v>
      </c>
      <c r="H20" s="193">
        <f>IF(AND(Tablica_A!E156&lt;&gt;"", Tablica_A!E154=""),1,0)</f>
        <v>0</v>
      </c>
      <c r="I20" s="193"/>
      <c r="J20" s="193"/>
      <c r="K20" s="193"/>
      <c r="L20" s="193"/>
      <c r="M20" s="193"/>
      <c r="N20" s="193"/>
      <c r="O20" s="193"/>
      <c r="P20" s="193"/>
      <c r="Q20" s="193"/>
      <c r="R20" s="193"/>
      <c r="S20" s="193"/>
    </row>
    <row r="21" spans="1:19" ht="30" customHeight="1" x14ac:dyDescent="0.2">
      <c r="A21" s="190" t="str">
        <f t="shared" si="0"/>
        <v>Zadovoljena</v>
      </c>
      <c r="B21" s="191" t="s">
        <v>27</v>
      </c>
      <c r="C21" s="190" t="str">
        <f>IF(OR(Tablica_A!K158="",Tablica_A!K160="",Tablica_A!O160=""),"NIJE zadovoljena", "Zadovoljena")</f>
        <v>Zadovoljena</v>
      </c>
    </row>
    <row r="22" spans="1:19" ht="45" customHeight="1" x14ac:dyDescent="0.2">
      <c r="A22" s="190" t="str">
        <f t="shared" si="0"/>
        <v>Zadovoljena</v>
      </c>
      <c r="B22" s="197" t="s">
        <v>406</v>
      </c>
      <c r="C22" s="190" t="str">
        <f>IF(SUM(D22:N22)&gt;0,"NIJE zadovoljena","Zadovoljena")</f>
        <v>Zadovoljena</v>
      </c>
      <c r="D22" s="193">
        <f>IF(AND(OR(Tablica_A!C165="",Tablica_A!Q165=""),OR(Tablica_A!C165&lt;&gt;"",Tablica_A!Q165&lt;&gt;"",Tablica_A!M149&lt;&gt;"",Tablica_A!Q149&lt;&gt;"")),1, 0)</f>
        <v>0</v>
      </c>
      <c r="E22" s="193">
        <f>IF(AND(OR(Tablica_A!C167="",Tablica_A!Q167=""),OR(Tablica_A!C167&lt;&gt;"",Tablica_A!Q167&lt;&gt;"",Tablica_A!M151&lt;&gt;"",Tablica_A!Q151&lt;&gt;"")),1, 0)</f>
        <v>0</v>
      </c>
      <c r="F22" s="193">
        <f>IF(AND(OR(Tablica_A!C169="",Tablica_A!Q169=""),OR(Tablica_A!C169&lt;&gt;"",Tablica_A!Q169&lt;&gt;"",Tablica_A!M153&lt;&gt;"",Tablica_A!Q153&lt;&gt;"")),1, 0)</f>
        <v>0</v>
      </c>
      <c r="G22" s="193">
        <f>IF(AND(OR(Tablica_A!C171="",Tablica_A!Q171=""),OR(Tablica_A!C171&lt;&gt;"",Tablica_A!Q171&lt;&gt;"",Tablica_A!M155&lt;&gt;"",Tablica_A!Q155&lt;&gt;"")),1, 0)</f>
        <v>0</v>
      </c>
      <c r="H22" s="193">
        <f>IF(AND(OR(Tablica_A!C173="",Tablica_A!Q173=""),OR(Tablica_A!C173&lt;&gt;"",Tablica_A!Q173&lt;&gt;"",Tablica_A!M157&lt;&gt;"",Tablica_A!Q157&lt;&gt;"")),1, 0)</f>
        <v>0</v>
      </c>
      <c r="I22" s="193">
        <f>IF(AND(Tablica_A!C167&lt;&gt;"", Tablica_A!C165=""),1,0)</f>
        <v>0</v>
      </c>
      <c r="J22" s="193">
        <f>IF(AND(Tablica_A!C169&lt;&gt;"", Tablica_A!C167=""),1,0)</f>
        <v>0</v>
      </c>
      <c r="K22" s="193">
        <f>IF(AND(Tablica_A!C171&lt;&gt;"", Tablica_A!C169=""),1,0)</f>
        <v>0</v>
      </c>
      <c r="L22" s="193">
        <f>IF(AND(Tablica_A!C173&lt;&gt;"", Tablica_A!C171=""),1,0)</f>
        <v>0</v>
      </c>
      <c r="M22" s="193"/>
    </row>
    <row r="23" spans="1:19" ht="45" customHeight="1" x14ac:dyDescent="0.2">
      <c r="A23" s="190" t="str">
        <f t="shared" si="0"/>
        <v>Zadovoljena</v>
      </c>
      <c r="B23" s="197" t="s">
        <v>597</v>
      </c>
      <c r="C23" s="190" t="str">
        <f>IF(SUM(D23:F23)&gt;0,"NIJE zadovoljena","Zadovoljena")</f>
        <v>Zadovoljena</v>
      </c>
      <c r="D23" s="193">
        <f>IF(AND(OR(Tablica_A!G183&lt;&gt;"",Tablica_A!K183&lt;&gt;"",Tablica_A!G185&lt;&gt;"",Tablica_A!K185&lt;&gt;0),Tablica_A!K121=""),1, 0)</f>
        <v>0</v>
      </c>
      <c r="E23" s="193">
        <f>IF(AND(OR(Tablica_A!O183&lt;&gt;"",Tablica_A!S183&lt;&gt;"",Tablica_A!O185&lt;&gt;"",Tablica_A!S185&lt;&gt;0),Tablica_A!U121=""),1, 0)</f>
        <v>0</v>
      </c>
      <c r="F23" s="193">
        <f>IF(OR(Tablica_A!G183&gt;Tablica_A!K183,Tablica_A!G185&gt;Tablica_A!K185,Tablica_A!O183&gt;Tablica_A!S183,Tablica_A!O185&gt;Tablica_A!S185),1,0)</f>
        <v>0</v>
      </c>
      <c r="G23" s="193"/>
      <c r="H23" s="193"/>
      <c r="I23" s="193"/>
      <c r="J23" s="193"/>
      <c r="K23" s="193"/>
      <c r="L23" s="193"/>
      <c r="M23" s="193"/>
    </row>
    <row r="24" spans="1:19" ht="30" customHeight="1" x14ac:dyDescent="0.2">
      <c r="A24" s="190" t="str">
        <f t="shared" si="0"/>
        <v>Zadovoljena</v>
      </c>
      <c r="B24" s="197" t="s">
        <v>407</v>
      </c>
      <c r="C24" s="190" t="str">
        <f>IF(OR(Tablica_A!G191="",Tablica_A!K191="",Tablica_A!O191="",Tablica_A!S191=""),"NIJE zadovoljena","Zadovoljena")</f>
        <v>Zadovoljena</v>
      </c>
      <c r="F24" s="193"/>
      <c r="G24" s="193"/>
      <c r="H24" s="193"/>
      <c r="I24" s="193"/>
      <c r="J24" s="193"/>
      <c r="K24" s="193"/>
      <c r="L24" s="193"/>
      <c r="M24" s="193"/>
    </row>
    <row r="25" spans="1:19" ht="45" customHeight="1" x14ac:dyDescent="0.2">
      <c r="A25" s="190" t="str">
        <f t="shared" si="0"/>
        <v>Zadovoljena</v>
      </c>
      <c r="B25" s="197" t="s">
        <v>408</v>
      </c>
      <c r="C25" s="190" t="str">
        <f>IF(AND(OR(Tablica_A!C165&lt;&gt;"",Tablica_A!G183&lt;&gt;"",Tablica_A!K183&lt;&gt;"",Tablica_A!O183&lt;&gt;"",Tablica_A!S183&lt;&gt;"",Tablica_A!G185&lt;&gt;"",Tablica_A!K185&lt;&gt;"",Tablica_A!O185&lt;&gt;""),Tablica_A!S193=""),"NIJE zadovoljena","Zadovoljena")</f>
        <v>Zadovoljena</v>
      </c>
      <c r="F25" s="193"/>
      <c r="G25" s="193"/>
      <c r="H25" s="193"/>
      <c r="I25" s="193"/>
      <c r="J25" s="193"/>
      <c r="K25" s="193"/>
      <c r="L25" s="193"/>
      <c r="M25" s="193"/>
    </row>
    <row r="26" spans="1:19" ht="45" customHeight="1" x14ac:dyDescent="0.2">
      <c r="A26" s="190" t="str">
        <f t="shared" si="0"/>
        <v>Zadovoljena</v>
      </c>
      <c r="B26" s="197" t="s">
        <v>599</v>
      </c>
      <c r="C26" s="190" t="str">
        <f>IF(OR(Fintab!G23&lt;&gt;Fintab!G37,Fintab!I23&lt;&gt;Fintab!I37),"NIJE zadovoljena","Zadovoljena")</f>
        <v>Zadovoljena</v>
      </c>
      <c r="F26" s="193"/>
      <c r="G26" s="193"/>
      <c r="H26" s="193"/>
      <c r="I26" s="193"/>
      <c r="J26" s="193"/>
      <c r="K26" s="193"/>
      <c r="L26" s="193"/>
      <c r="M26" s="193"/>
    </row>
    <row r="27" spans="1:19" ht="45" customHeight="1" x14ac:dyDescent="0.2">
      <c r="A27" s="190" t="str">
        <f t="shared" si="0"/>
        <v>Zadovoljena</v>
      </c>
      <c r="B27" s="197" t="s">
        <v>652</v>
      </c>
      <c r="C27" s="190" t="str">
        <f>IF(OR(Tablica_F!A8="",Tablica_F!A10="",Tablica_F!A12="",Tablica_F!A14="",Tablica_F!A16="",Tablica_F!A18="",Tablica_F!A20="",Tablica_F!A22="",Tablica_F!A24="",Tablica_F!A26="",Tablica_F!A28="",Tablica_F!A30="",Tablica_F!A32="",Tablica_F!A34=""),"NIJE zadovoljena","Zadovoljena")</f>
        <v>Zadovoljena</v>
      </c>
      <c r="F27" s="193"/>
      <c r="G27" s="193"/>
      <c r="H27" s="193"/>
      <c r="I27" s="193"/>
      <c r="J27" s="193"/>
      <c r="K27" s="193"/>
      <c r="L27" s="193"/>
      <c r="M27" s="193"/>
    </row>
    <row r="28" spans="1:19" ht="45" customHeight="1" x14ac:dyDescent="0.2">
      <c r="A28" s="190" t="str">
        <f t="shared" si="0"/>
        <v>Zadovoljena</v>
      </c>
      <c r="B28" s="197" t="s">
        <v>410</v>
      </c>
      <c r="C28" s="190" t="str">
        <f>IF(AND(RIGHT(Tablica_A!G7,2)="03",SUM(D28:N28)&gt;0),"NIJE zadovoljena","Zadovoljena")</f>
        <v>Zadovoljena</v>
      </c>
      <c r="D28" s="193">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0</v>
      </c>
      <c r="E28" s="193">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0</v>
      </c>
      <c r="F28" s="193">
        <f>IF(OR(Fintab!G74&lt;&gt;Fintab!H74,Fintab!G75&lt;&gt;Fintab!H75,Fintab!G76&lt;&gt;Fintab!H76,Fintab!G77&lt;&gt;Fintab!H77,Fintab!G78&lt;&gt;Fintab!H78,Fintab!I74&lt;&gt;Fintab!J74,Fintab!I75&lt;&gt;Fintab!J75,Fintab!I76&lt;&gt;Fintab!J76,Fintab!I77&lt;&gt;Fintab!J77,Fintab!I78&lt;&gt;Fintab!J78),1,0)</f>
        <v>0</v>
      </c>
      <c r="G28" s="193"/>
      <c r="H28" s="193"/>
      <c r="I28" s="193"/>
      <c r="J28" s="193"/>
      <c r="K28" s="193"/>
      <c r="L28" s="193"/>
      <c r="M28" s="193"/>
    </row>
    <row r="29" spans="1:19" ht="3" customHeight="1" x14ac:dyDescent="0.2">
      <c r="K29" s="193"/>
      <c r="O29" s="193"/>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740</v>
      </c>
      <c r="B1" s="179" t="s">
        <v>771</v>
      </c>
      <c r="C1" s="179" t="s">
        <v>772</v>
      </c>
      <c r="D1" s="179" t="s">
        <v>773</v>
      </c>
      <c r="E1" s="179" t="s">
        <v>774</v>
      </c>
      <c r="F1" s="159" t="s">
        <v>775</v>
      </c>
      <c r="G1" s="178" t="s">
        <v>776</v>
      </c>
      <c r="H1" s="179" t="s">
        <v>778</v>
      </c>
      <c r="I1" s="178" t="s">
        <v>779</v>
      </c>
    </row>
    <row r="2" spans="1:9" hidden="1" x14ac:dyDescent="0.2">
      <c r="A2" s="179">
        <f>Fintab!F8</f>
        <v>0</v>
      </c>
      <c r="B2" s="179">
        <f>Fintab!G8</f>
        <v>0</v>
      </c>
      <c r="C2" s="179">
        <f>Fintab!I8</f>
        <v>0</v>
      </c>
      <c r="D2" s="179">
        <v>0</v>
      </c>
      <c r="E2" s="179">
        <v>0</v>
      </c>
      <c r="F2" s="159">
        <f>A2/100*(B2+C2*2+D2*3+E2*4)</f>
        <v>0</v>
      </c>
      <c r="G2" s="178" t="s">
        <v>522</v>
      </c>
      <c r="H2" s="179">
        <v>101</v>
      </c>
      <c r="I2" s="178" t="s">
        <v>523</v>
      </c>
    </row>
    <row r="3" spans="1:9" hidden="1" x14ac:dyDescent="0.2">
      <c r="A3" s="179">
        <f>Fintab!F9</f>
        <v>1</v>
      </c>
      <c r="B3" s="179">
        <f>Fintab!G9</f>
        <v>0</v>
      </c>
      <c r="C3" s="179">
        <f>Fintab!I9</f>
        <v>0</v>
      </c>
      <c r="D3" s="179">
        <v>0</v>
      </c>
      <c r="E3" s="179">
        <v>0</v>
      </c>
      <c r="F3" s="159">
        <f t="shared" ref="F3:F26" si="0">A3/100*(B3+C3*2+D3*3+E3*4)</f>
        <v>0</v>
      </c>
      <c r="G3" s="178" t="s">
        <v>777</v>
      </c>
      <c r="H3" s="179">
        <f>IF(LEN(I3)&gt;1,LEN(I3), 0)</f>
        <v>7</v>
      </c>
      <c r="I3" s="178" t="str">
        <f>IF(Tablica_A!G7&lt;&gt; "",Tablica_A!G7,"-")</f>
        <v>2005-03</v>
      </c>
    </row>
    <row r="4" spans="1:9" hidden="1" x14ac:dyDescent="0.2">
      <c r="A4" s="179">
        <f>Fintab!F10</f>
        <v>2</v>
      </c>
      <c r="B4" s="179">
        <f>Fintab!G10</f>
        <v>1914352</v>
      </c>
      <c r="C4" s="179">
        <f>Fintab!I10</f>
        <v>1870226</v>
      </c>
      <c r="D4" s="179">
        <v>0</v>
      </c>
      <c r="E4" s="179">
        <v>0</v>
      </c>
      <c r="F4" s="159">
        <f t="shared" si="0"/>
        <v>113096.08</v>
      </c>
      <c r="G4" s="178" t="s">
        <v>780</v>
      </c>
      <c r="H4" s="179">
        <f>IF(LEN(I4)&gt;1,LEN(I4), 0)</f>
        <v>8</v>
      </c>
      <c r="I4" s="178" t="str">
        <f>IF(INT(Tablica_A!S5)&gt;0,Tablica_A!S5,"-")</f>
        <v>03454088</v>
      </c>
    </row>
    <row r="5" spans="1:9" hidden="1" x14ac:dyDescent="0.2">
      <c r="A5" s="179">
        <f>Fintab!F11</f>
        <v>3</v>
      </c>
      <c r="B5" s="179">
        <f>Fintab!G11</f>
        <v>122450</v>
      </c>
      <c r="C5" s="179">
        <f>Fintab!I11</f>
        <v>111037</v>
      </c>
      <c r="D5" s="179">
        <v>0</v>
      </c>
      <c r="E5" s="179">
        <v>0</v>
      </c>
      <c r="F5" s="159">
        <f t="shared" si="0"/>
        <v>10335.719999999999</v>
      </c>
      <c r="G5" s="178" t="s">
        <v>781</v>
      </c>
      <c r="H5" s="179">
        <f>IF(LEN(I5)&gt;1,LEN(I5), 0)</f>
        <v>9</v>
      </c>
      <c r="I5" s="178" t="str">
        <f>IF(Tablica_A!S7&lt;&gt; "",Tablica_A!S7,"-")</f>
        <v>010006549</v>
      </c>
    </row>
    <row r="6" spans="1:9" hidden="1" x14ac:dyDescent="0.2">
      <c r="A6" s="179">
        <f>Fintab!F12</f>
        <v>4</v>
      </c>
      <c r="B6" s="179">
        <f>Fintab!G12</f>
        <v>1734512</v>
      </c>
      <c r="C6" s="179">
        <f>Fintab!I12</f>
        <v>1704742</v>
      </c>
      <c r="D6" s="179">
        <v>0</v>
      </c>
      <c r="E6" s="179">
        <v>0</v>
      </c>
      <c r="F6" s="159">
        <f t="shared" si="0"/>
        <v>205759.84</v>
      </c>
      <c r="G6" s="178" t="s">
        <v>782</v>
      </c>
      <c r="H6" s="179">
        <f>IF(LEN(I6)&gt;1,LEN(I6), 0)</f>
        <v>2</v>
      </c>
      <c r="I6" s="178" t="str">
        <f>IF(Tablica_A!G5&lt;&gt; "",Tablica_A!G5,"-")</f>
        <v>DA</v>
      </c>
    </row>
    <row r="7" spans="1:9" hidden="1" x14ac:dyDescent="0.2">
      <c r="A7" s="179">
        <f>Fintab!F13</f>
        <v>5</v>
      </c>
      <c r="B7" s="179">
        <f>Fintab!G13</f>
        <v>46756</v>
      </c>
      <c r="C7" s="179">
        <f>Fintab!I13</f>
        <v>47694</v>
      </c>
      <c r="D7" s="179">
        <v>0</v>
      </c>
      <c r="E7" s="179">
        <v>0</v>
      </c>
      <c r="F7" s="159">
        <f t="shared" si="0"/>
        <v>7107.2000000000007</v>
      </c>
      <c r="G7" s="178" t="s">
        <v>2</v>
      </c>
      <c r="H7" s="179">
        <f>IF(LEN(I7)&gt;1,LEN(I7), 0)</f>
        <v>36</v>
      </c>
      <c r="I7" s="178" t="str">
        <f>IF(Tablica_A!E9&lt;&gt; "",Tablica_A!E9,"-")</f>
        <v>PODRAVKA prehrambena industrija d.d.</v>
      </c>
    </row>
    <row r="8" spans="1:9" hidden="1" x14ac:dyDescent="0.2">
      <c r="A8" s="179">
        <f>Fintab!F14</f>
        <v>6</v>
      </c>
      <c r="B8" s="179">
        <f>Fintab!G14</f>
        <v>10634</v>
      </c>
      <c r="C8" s="179">
        <f>Fintab!I14</f>
        <v>6753</v>
      </c>
      <c r="D8" s="179">
        <v>0</v>
      </c>
      <c r="E8" s="179">
        <v>0</v>
      </c>
      <c r="F8" s="159">
        <f t="shared" si="0"/>
        <v>1448.3999999999999</v>
      </c>
      <c r="G8" s="178" t="s">
        <v>3</v>
      </c>
      <c r="H8" s="179">
        <f>Tablica_A!G11</f>
        <v>48000</v>
      </c>
      <c r="I8" s="178" t="s">
        <v>784</v>
      </c>
    </row>
    <row r="9" spans="1:9" hidden="1" x14ac:dyDescent="0.2">
      <c r="A9" s="179">
        <f>Fintab!F15</f>
        <v>7</v>
      </c>
      <c r="B9" s="179">
        <f>Fintab!G15</f>
        <v>1512505</v>
      </c>
      <c r="C9" s="179">
        <f>Fintab!I15</f>
        <v>1516107</v>
      </c>
      <c r="D9" s="179">
        <v>0</v>
      </c>
      <c r="E9" s="179">
        <v>0</v>
      </c>
      <c r="F9" s="159">
        <f t="shared" si="0"/>
        <v>318130.33</v>
      </c>
      <c r="G9" s="178" t="s">
        <v>783</v>
      </c>
      <c r="H9" s="179">
        <f t="shared" ref="H9:H14" si="1">IF(LEN(I9)&gt;1,LEN(I9), 0)</f>
        <v>10</v>
      </c>
      <c r="I9" s="178" t="str">
        <f>IF(Tablica_A!I11&lt;&gt; "",Tablica_A!I11,"-")</f>
        <v>KOPRIVNICA</v>
      </c>
    </row>
    <row r="10" spans="1:9" hidden="1" x14ac:dyDescent="0.2">
      <c r="A10" s="179">
        <f>Fintab!F16</f>
        <v>8</v>
      </c>
      <c r="B10" s="179">
        <f>Fintab!G16</f>
        <v>568924</v>
      </c>
      <c r="C10" s="179">
        <f>Fintab!I16</f>
        <v>606921</v>
      </c>
      <c r="D10" s="179">
        <v>0</v>
      </c>
      <c r="E10" s="179">
        <v>0</v>
      </c>
      <c r="F10" s="159">
        <f t="shared" si="0"/>
        <v>142621.28</v>
      </c>
      <c r="G10" s="178" t="s">
        <v>4</v>
      </c>
      <c r="H10" s="179">
        <f t="shared" si="1"/>
        <v>18</v>
      </c>
      <c r="I10" s="178" t="str">
        <f>IF(Tablica_A!O11&lt;&gt; "",Tablica_A!O11,"-")</f>
        <v>ANTE STARČEVIĆA 32</v>
      </c>
    </row>
    <row r="11" spans="1:9" hidden="1" x14ac:dyDescent="0.2">
      <c r="A11" s="179">
        <f>Fintab!F17</f>
        <v>9</v>
      </c>
      <c r="B11" s="179">
        <f>Fintab!G17</f>
        <v>762848</v>
      </c>
      <c r="C11" s="179">
        <f>Fintab!I17</f>
        <v>771631</v>
      </c>
      <c r="D11" s="179">
        <v>0</v>
      </c>
      <c r="E11" s="179">
        <v>0</v>
      </c>
      <c r="F11" s="159">
        <f t="shared" si="0"/>
        <v>207549.9</v>
      </c>
      <c r="G11" s="178" t="s">
        <v>5</v>
      </c>
      <c r="H11" s="179">
        <f t="shared" si="1"/>
        <v>9</v>
      </c>
      <c r="I11" s="178" t="str">
        <f>IF(Tablica_A!G13&lt;&gt; "",Tablica_A!G13,"-")</f>
        <v>048651508</v>
      </c>
    </row>
    <row r="12" spans="1:9" hidden="1" x14ac:dyDescent="0.2">
      <c r="A12" s="179">
        <f>Fintab!F18</f>
        <v>10</v>
      </c>
      <c r="B12" s="179">
        <f>Fintab!G18</f>
        <v>54292</v>
      </c>
      <c r="C12" s="179">
        <f>Fintab!I18</f>
        <v>46115</v>
      </c>
      <c r="D12" s="179">
        <v>0</v>
      </c>
      <c r="E12" s="179">
        <v>0</v>
      </c>
      <c r="F12" s="159">
        <f t="shared" si="0"/>
        <v>14652.2</v>
      </c>
      <c r="G12" s="178" t="s">
        <v>6</v>
      </c>
      <c r="H12" s="179">
        <f t="shared" si="1"/>
        <v>9</v>
      </c>
      <c r="I12" s="178" t="str">
        <f>IF(Tablica_A!Q13&lt;&gt; "",Tablica_A!Q13,"-")</f>
        <v>048621793</v>
      </c>
    </row>
    <row r="13" spans="1:9" hidden="1" x14ac:dyDescent="0.2">
      <c r="A13" s="179">
        <f>Fintab!F19</f>
        <v>11</v>
      </c>
      <c r="B13" s="179">
        <f>Fintab!G19</f>
        <v>10301</v>
      </c>
      <c r="C13" s="179">
        <f>Fintab!I19</f>
        <v>10500</v>
      </c>
      <c r="D13" s="179">
        <v>0</v>
      </c>
      <c r="E13" s="179">
        <v>0</v>
      </c>
      <c r="F13" s="159">
        <f t="shared" si="0"/>
        <v>3443.11</v>
      </c>
      <c r="G13" s="178" t="s">
        <v>785</v>
      </c>
      <c r="H13" s="179">
        <f t="shared" si="1"/>
        <v>16</v>
      </c>
      <c r="I13" s="178" t="str">
        <f>IF(Tablica_A!G15&lt;&gt; "",Tablica_A!G15,"-")</f>
        <v>www.podravka.com</v>
      </c>
    </row>
    <row r="14" spans="1:9" hidden="1" x14ac:dyDescent="0.2">
      <c r="A14" s="179">
        <f>Fintab!F20</f>
        <v>12</v>
      </c>
      <c r="B14" s="179">
        <f>Fintab!G20</f>
        <v>116140</v>
      </c>
      <c r="C14" s="179">
        <f>Fintab!I20</f>
        <v>80940</v>
      </c>
      <c r="D14" s="179">
        <v>0</v>
      </c>
      <c r="E14" s="179">
        <v>0</v>
      </c>
      <c r="F14" s="159">
        <f t="shared" si="0"/>
        <v>33362.400000000001</v>
      </c>
      <c r="G14" s="178" t="s">
        <v>786</v>
      </c>
      <c r="H14" s="179">
        <f t="shared" si="1"/>
        <v>26</v>
      </c>
      <c r="I14" s="178" t="str">
        <f>IF(Tablica_A!G17&lt;&gt; "",Tablica_A!G17,"-")</f>
        <v>mirjana.kadija@podravka.hr</v>
      </c>
    </row>
    <row r="15" spans="1:9" hidden="1" x14ac:dyDescent="0.2">
      <c r="A15" s="179">
        <f>Fintab!F21</f>
        <v>13</v>
      </c>
      <c r="B15" s="179">
        <f>Fintab!G21</f>
        <v>10842</v>
      </c>
      <c r="C15" s="179">
        <f>Fintab!I21</f>
        <v>7218</v>
      </c>
      <c r="D15" s="179">
        <v>0</v>
      </c>
      <c r="E15" s="179">
        <v>0</v>
      </c>
      <c r="F15" s="159">
        <f t="shared" si="0"/>
        <v>3286.1400000000003</v>
      </c>
      <c r="G15" s="178" t="s">
        <v>787</v>
      </c>
      <c r="H15" s="180">
        <f>IF(Tablica_A!G19&lt;&gt; "",Tablica_A!G19,0)</f>
        <v>20</v>
      </c>
      <c r="I15" s="178" t="s">
        <v>784</v>
      </c>
    </row>
    <row r="16" spans="1:9" hidden="1" x14ac:dyDescent="0.2">
      <c r="A16" s="179">
        <f>Fintab!F22</f>
        <v>14</v>
      </c>
      <c r="B16" s="179">
        <f>Fintab!G22</f>
        <v>0</v>
      </c>
      <c r="C16" s="179">
        <f>Fintab!I22</f>
        <v>0</v>
      </c>
      <c r="D16" s="179">
        <v>0</v>
      </c>
      <c r="E16" s="179">
        <v>0</v>
      </c>
      <c r="F16" s="159">
        <f t="shared" si="0"/>
        <v>0</v>
      </c>
      <c r="G16" s="178" t="s">
        <v>8</v>
      </c>
      <c r="H16" s="179">
        <f>Tablica_A!U15</f>
        <v>34243</v>
      </c>
      <c r="I16" s="178" t="s">
        <v>784</v>
      </c>
    </row>
    <row r="17" spans="1:9" hidden="1" x14ac:dyDescent="0.2">
      <c r="A17" s="179">
        <f>Fintab!F23</f>
        <v>15</v>
      </c>
      <c r="B17" s="179">
        <f>Fintab!G23</f>
        <v>3437699</v>
      </c>
      <c r="C17" s="179">
        <f>Fintab!I23</f>
        <v>3393551</v>
      </c>
      <c r="D17" s="179">
        <v>0</v>
      </c>
      <c r="E17" s="179">
        <v>0</v>
      </c>
      <c r="F17" s="159">
        <f t="shared" si="0"/>
        <v>1533720.15</v>
      </c>
      <c r="G17" s="178" t="s">
        <v>7</v>
      </c>
      <c r="H17" s="179">
        <f>Tablica_A!U17</f>
        <v>22</v>
      </c>
      <c r="I17" s="178" t="s">
        <v>784</v>
      </c>
    </row>
    <row r="18" spans="1:9" hidden="1" x14ac:dyDescent="0.2">
      <c r="A18" s="179">
        <f>Fintab!F25</f>
        <v>16</v>
      </c>
      <c r="B18" s="179">
        <f>Fintab!G25</f>
        <v>1900587</v>
      </c>
      <c r="C18" s="179">
        <f>Fintab!I25</f>
        <v>1923785</v>
      </c>
      <c r="D18" s="179">
        <v>0</v>
      </c>
      <c r="E18" s="179">
        <v>0</v>
      </c>
      <c r="F18" s="159">
        <f t="shared" si="0"/>
        <v>919705.12</v>
      </c>
      <c r="G18" s="178" t="s">
        <v>11</v>
      </c>
      <c r="H18" s="179">
        <f>Tablica_A!U19</f>
        <v>7196</v>
      </c>
      <c r="I18" s="178" t="s">
        <v>784</v>
      </c>
    </row>
    <row r="19" spans="1:9" hidden="1" x14ac:dyDescent="0.2">
      <c r="A19" s="179">
        <f>Fintab!F26</f>
        <v>17</v>
      </c>
      <c r="B19" s="179">
        <f>Fintab!G26</f>
        <v>1626001</v>
      </c>
      <c r="C19" s="179">
        <f>Fintab!I26</f>
        <v>1626001</v>
      </c>
      <c r="D19" s="179">
        <v>0</v>
      </c>
      <c r="E19" s="179">
        <v>0</v>
      </c>
      <c r="F19" s="159">
        <f t="shared" si="0"/>
        <v>829260.51</v>
      </c>
      <c r="G19" s="178" t="s">
        <v>9</v>
      </c>
      <c r="H19" s="179">
        <f>IF(LEN(I19)&gt;1,LEN(I19), 0)</f>
        <v>5</v>
      </c>
      <c r="I19" s="178" t="str">
        <f>IF(Tablica_A!E21&lt;&gt; "",Tablica_A!E21,"-")</f>
        <v>00015</v>
      </c>
    </row>
    <row r="20" spans="1:9" hidden="1" x14ac:dyDescent="0.2">
      <c r="A20" s="179">
        <f>Fintab!F27</f>
        <v>18</v>
      </c>
      <c r="B20" s="179">
        <f>Fintab!G27</f>
        <v>190349</v>
      </c>
      <c r="C20" s="179">
        <f>Fintab!I27</f>
        <v>270507</v>
      </c>
      <c r="D20" s="179">
        <v>0</v>
      </c>
      <c r="E20" s="179">
        <v>0</v>
      </c>
      <c r="F20" s="159">
        <f t="shared" si="0"/>
        <v>131645.34</v>
      </c>
      <c r="G20" s="178" t="s">
        <v>10</v>
      </c>
      <c r="H20" s="179">
        <f>IF(LEN(I20)&gt;1,LEN(I20), 0)</f>
        <v>64</v>
      </c>
      <c r="I20" s="178" t="str">
        <f>IF(Tablica_A!M21&lt;&gt; "",Tablica_A!M21,"-")</f>
        <v>PROIZVODNJA HRANE I PIĆA I FARMACEUTSKIH I KOZMETIČKIH PROIZVODA</v>
      </c>
    </row>
    <row r="21" spans="1:9" hidden="1" x14ac:dyDescent="0.2">
      <c r="A21" s="179">
        <f>Fintab!F28</f>
        <v>19</v>
      </c>
      <c r="B21" s="179">
        <f>Fintab!G28</f>
        <v>84237</v>
      </c>
      <c r="C21" s="179">
        <f>Fintab!I28</f>
        <v>27277</v>
      </c>
      <c r="D21" s="179">
        <v>0</v>
      </c>
      <c r="E21" s="179">
        <v>0</v>
      </c>
      <c r="F21" s="159">
        <f t="shared" si="0"/>
        <v>26370.29</v>
      </c>
      <c r="G21" s="178" t="s">
        <v>788</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789</v>
      </c>
      <c r="H22" s="179">
        <f>IF(LEN(I22)&gt;1,LEN(I22), 0)</f>
        <v>22</v>
      </c>
      <c r="I22" s="178" t="str">
        <f>IF(Tablica_A!M23&lt;&gt; "",Tablica_A!M23,"-")</f>
        <v>PRIVREDNA BANKA ZAGREB</v>
      </c>
    </row>
    <row r="23" spans="1:9" hidden="1" x14ac:dyDescent="0.2">
      <c r="A23" s="179">
        <f>Fintab!F30</f>
        <v>21</v>
      </c>
      <c r="B23" s="179">
        <f>Fintab!G30</f>
        <v>11985</v>
      </c>
      <c r="C23" s="179">
        <f>Fintab!I30</f>
        <v>11967</v>
      </c>
      <c r="D23" s="179">
        <v>0</v>
      </c>
      <c r="E23" s="179">
        <v>0</v>
      </c>
      <c r="F23" s="159">
        <f t="shared" si="0"/>
        <v>7542.99</v>
      </c>
      <c r="G23" s="178" t="s">
        <v>790</v>
      </c>
      <c r="H23" s="179">
        <f>IF(LEN(I23)&gt;1,LEN(I23), 0)</f>
        <v>13</v>
      </c>
      <c r="I23" s="178" t="str">
        <f>IF(Tablica_A!C29&lt;&gt; "",Tablica_A!C29,"-")</f>
        <v>DARKO MARINAC</v>
      </c>
    </row>
    <row r="24" spans="1:9" hidden="1" x14ac:dyDescent="0.2">
      <c r="A24" s="179">
        <f>Fintab!F31</f>
        <v>22</v>
      </c>
      <c r="B24" s="179">
        <f>Fintab!G31</f>
        <v>684496</v>
      </c>
      <c r="C24" s="179">
        <f>Fintab!I31</f>
        <v>652485</v>
      </c>
      <c r="D24" s="179">
        <v>0</v>
      </c>
      <c r="E24" s="179">
        <v>0</v>
      </c>
      <c r="F24" s="159">
        <f t="shared" si="0"/>
        <v>437682.52</v>
      </c>
      <c r="G24" s="178" t="s">
        <v>791</v>
      </c>
      <c r="H24" s="179">
        <f>Tablica_A!I29</f>
        <v>18618</v>
      </c>
      <c r="I24" s="178" t="s">
        <v>784</v>
      </c>
    </row>
    <row r="25" spans="1:9" hidden="1" x14ac:dyDescent="0.2">
      <c r="A25" s="179">
        <f>Fintab!F32</f>
        <v>23</v>
      </c>
      <c r="B25" s="179">
        <f>Fintab!G32</f>
        <v>829715</v>
      </c>
      <c r="C25" s="179">
        <f>Fintab!I32</f>
        <v>780992</v>
      </c>
      <c r="D25" s="179">
        <v>0</v>
      </c>
      <c r="E25" s="179">
        <v>0</v>
      </c>
      <c r="F25" s="159">
        <f t="shared" si="0"/>
        <v>550090.77</v>
      </c>
      <c r="G25" s="178" t="s">
        <v>792</v>
      </c>
      <c r="H25" s="179">
        <f>IF(LEN(I25)&gt;1,LEN(I25), 0)</f>
        <v>6</v>
      </c>
      <c r="I25" s="178" t="str">
        <f>IF(Tablica_A!K29&lt;&gt; "",Tablica_A!K29,"-")</f>
        <v>ZAGREB</v>
      </c>
    </row>
    <row r="26" spans="1:9" hidden="1" x14ac:dyDescent="0.2">
      <c r="A26" s="179">
        <f>Fintab!F33</f>
        <v>24</v>
      </c>
      <c r="B26" s="179">
        <f>Fintab!G33</f>
        <v>457983</v>
      </c>
      <c r="C26" s="179">
        <f>Fintab!I33</f>
        <v>406782</v>
      </c>
      <c r="D26" s="179">
        <v>0</v>
      </c>
      <c r="E26" s="179">
        <v>0</v>
      </c>
      <c r="F26" s="159">
        <f t="shared" si="0"/>
        <v>305171.27999999997</v>
      </c>
      <c r="G26" s="178" t="s">
        <v>793</v>
      </c>
      <c r="H26" s="179">
        <f>IF(LEN(I26)&gt;1,LEN(I26), 0)</f>
        <v>12</v>
      </c>
      <c r="I26" s="178" t="str">
        <f>IF(Tablica_A!O29&lt;&gt; "",Tablica_A!O29,"-")</f>
        <v>VIDOVČICA 10</v>
      </c>
    </row>
    <row r="27" spans="1:9" hidden="1" x14ac:dyDescent="0.2">
      <c r="A27" s="179">
        <f>Fintab!F34</f>
        <v>25</v>
      </c>
      <c r="B27" s="179">
        <f>Fintab!G34</f>
        <v>279794</v>
      </c>
      <c r="C27" s="179">
        <f>Fintab!I34</f>
        <v>293263</v>
      </c>
      <c r="D27" s="179">
        <v>0</v>
      </c>
      <c r="E27" s="179">
        <v>0</v>
      </c>
      <c r="F27" s="159">
        <f>A27/100*(B27+C27*2+D27*3+E27*4)</f>
        <v>216580</v>
      </c>
      <c r="G27" s="178" t="s">
        <v>797</v>
      </c>
      <c r="H27" s="179">
        <f>IF(LEN(I27)&gt;1,LEN(I27), 0)</f>
        <v>14</v>
      </c>
      <c r="I27" s="178" t="str">
        <f>IF(Tablica_A!C31&lt;&gt; "",Tablica_A!C31,"-")</f>
        <v>ŽELJKO ĐURĐINA</v>
      </c>
    </row>
    <row r="28" spans="1:9" hidden="1" x14ac:dyDescent="0.2">
      <c r="A28" s="179">
        <f>Fintab!F35</f>
        <v>26</v>
      </c>
      <c r="B28" s="179">
        <f>Fintab!G35</f>
        <v>91938</v>
      </c>
      <c r="C28" s="179">
        <f>Fintab!I35</f>
        <v>80947</v>
      </c>
      <c r="D28" s="179">
        <v>0</v>
      </c>
      <c r="E28" s="179">
        <v>0</v>
      </c>
      <c r="F28" s="159">
        <f>A28/100*(B28+C28*2+D28*3+E28*4)</f>
        <v>65996.320000000007</v>
      </c>
      <c r="G28" s="178" t="s">
        <v>794</v>
      </c>
      <c r="H28" s="179">
        <f>Tablica_A!I31</f>
        <v>17573</v>
      </c>
      <c r="I28" s="178" t="s">
        <v>784</v>
      </c>
    </row>
    <row r="29" spans="1:9" hidden="1" x14ac:dyDescent="0.2">
      <c r="A29" s="179">
        <f>Fintab!F36</f>
        <v>27</v>
      </c>
      <c r="B29" s="179">
        <f>Fintab!G36</f>
        <v>10916</v>
      </c>
      <c r="C29" s="179">
        <f>Fintab!I36</f>
        <v>24322</v>
      </c>
      <c r="D29" s="179">
        <v>0</v>
      </c>
      <c r="E29" s="179">
        <v>0</v>
      </c>
      <c r="F29" s="159">
        <f>A29/100*(B29+C29*2+D29*3+E29*4)</f>
        <v>16081.2</v>
      </c>
      <c r="G29" s="178" t="s">
        <v>795</v>
      </c>
      <c r="H29" s="179">
        <f>IF(LEN(I29)&gt;1,LEN(I29), 0)</f>
        <v>10</v>
      </c>
      <c r="I29" s="178" t="str">
        <f>IF(Tablica_A!K31&lt;&gt; "",Tablica_A!K31,"-")</f>
        <v>KOPRIVNICA</v>
      </c>
    </row>
    <row r="30" spans="1:9" hidden="1" x14ac:dyDescent="0.2">
      <c r="A30" s="179">
        <f>Fintab!F37</f>
        <v>28</v>
      </c>
      <c r="B30" s="179">
        <f>Fintab!G37</f>
        <v>3437699</v>
      </c>
      <c r="C30" s="179">
        <f>Fintab!I37</f>
        <v>3393551</v>
      </c>
      <c r="D30" s="179">
        <v>0</v>
      </c>
      <c r="E30" s="179">
        <v>0</v>
      </c>
      <c r="F30" s="159">
        <f>A30/100*(B30+C30*2+D30*3+E30*4)</f>
        <v>2862944.2800000003</v>
      </c>
      <c r="G30" s="178" t="s">
        <v>796</v>
      </c>
      <c r="H30" s="179">
        <f>IF(LEN(I30)&gt;1,LEN(I30), 0)</f>
        <v>18</v>
      </c>
      <c r="I30" s="178" t="str">
        <f>IF(Tablica_A!O31&lt;&gt; "",Tablica_A!O31,"-")</f>
        <v>KRALJICE JELENE 29</v>
      </c>
    </row>
    <row r="31" spans="1:9" hidden="1" x14ac:dyDescent="0.2">
      <c r="A31" s="179">
        <f>Fintab!F38</f>
        <v>29</v>
      </c>
      <c r="B31" s="179">
        <f>Fintab!G38</f>
        <v>0</v>
      </c>
      <c r="C31" s="179">
        <f>Fintab!I38</f>
        <v>0</v>
      </c>
      <c r="D31" s="179">
        <v>0</v>
      </c>
      <c r="E31" s="179">
        <v>0</v>
      </c>
      <c r="F31" s="159">
        <f>A31/100*(B31+C31*2+D31*3+E31*4)</f>
        <v>0</v>
      </c>
      <c r="G31" s="178" t="s">
        <v>801</v>
      </c>
      <c r="H31" s="179">
        <f>IF(LEN(I31)&gt;1,LEN(I31), 0)</f>
        <v>14</v>
      </c>
      <c r="I31" s="178" t="str">
        <f>IF(Tablica_A!C33&lt;&gt; "",Tablica_A!C33,"-")</f>
        <v>DRAGAN HABDIJA</v>
      </c>
    </row>
    <row r="32" spans="1:9" hidden="1" x14ac:dyDescent="0.2">
      <c r="A32" s="179">
        <f>Fintab!F51</f>
        <v>30</v>
      </c>
      <c r="B32" s="179">
        <f>Fintab!G51</f>
        <v>743931</v>
      </c>
      <c r="C32" s="179">
        <f>Fintab!H51</f>
        <v>743931</v>
      </c>
      <c r="D32" s="179">
        <f>Fintab!I51</f>
        <v>753436</v>
      </c>
      <c r="E32" s="179">
        <f>Fintab!J51</f>
        <v>753436</v>
      </c>
      <c r="F32" s="159">
        <f t="shared" ref="F32:F51" si="2">A32/100*(B32+C32*2+D32*3+E32*4)</f>
        <v>2251753.5</v>
      </c>
      <c r="G32" s="178" t="s">
        <v>798</v>
      </c>
      <c r="H32" s="179">
        <f>Tablica_A!I33</f>
        <v>20281</v>
      </c>
      <c r="I32" s="178" t="s">
        <v>784</v>
      </c>
    </row>
    <row r="33" spans="1:9" hidden="1" x14ac:dyDescent="0.2">
      <c r="A33" s="179">
        <f>Fintab!F52</f>
        <v>31</v>
      </c>
      <c r="B33" s="179">
        <f>Fintab!G52</f>
        <v>368685</v>
      </c>
      <c r="C33" s="179">
        <f>Fintab!H52</f>
        <v>368685</v>
      </c>
      <c r="D33" s="179">
        <f>Fintab!I52</f>
        <v>381821</v>
      </c>
      <c r="E33" s="179">
        <f>Fintab!J52</f>
        <v>381821</v>
      </c>
      <c r="F33" s="159">
        <f t="shared" si="2"/>
        <v>1171428.6199999999</v>
      </c>
      <c r="G33" s="178" t="s">
        <v>799</v>
      </c>
      <c r="H33" s="179">
        <f>IF(LEN(I33)&gt;1,LEN(I33), 0)</f>
        <v>10</v>
      </c>
      <c r="I33" s="178" t="str">
        <f>IF(Tablica_A!K33&lt;&gt; "",Tablica_A!K33,"-")</f>
        <v>KOPRIVNICA</v>
      </c>
    </row>
    <row r="34" spans="1:9" hidden="1" x14ac:dyDescent="0.2">
      <c r="A34" s="179">
        <f>Fintab!F53</f>
        <v>32</v>
      </c>
      <c r="B34" s="179">
        <f>Fintab!G53</f>
        <v>352969</v>
      </c>
      <c r="C34" s="179">
        <f>Fintab!H53</f>
        <v>352969</v>
      </c>
      <c r="D34" s="179">
        <f>Fintab!I53</f>
        <v>352086</v>
      </c>
      <c r="E34" s="179">
        <f>Fintab!J53</f>
        <v>352086</v>
      </c>
      <c r="F34" s="159">
        <f t="shared" si="2"/>
        <v>1127522.8800000001</v>
      </c>
      <c r="G34" s="178" t="s">
        <v>800</v>
      </c>
      <c r="H34" s="179">
        <f>IF(LEN(I34)&gt;1,LEN(I34), 0)</f>
        <v>23</v>
      </c>
      <c r="I34" s="178" t="str">
        <f>IF(Tablica_A!O33&lt;&gt; "",Tablica_A!O33,"-")</f>
        <v>TRG KRALJA ZVONIMIRA 13</v>
      </c>
    </row>
    <row r="35" spans="1:9" hidden="1" x14ac:dyDescent="0.2">
      <c r="A35" s="179">
        <f>Fintab!F54</f>
        <v>33</v>
      </c>
      <c r="B35" s="179">
        <f>Fintab!G54</f>
        <v>22277</v>
      </c>
      <c r="C35" s="179">
        <f>Fintab!H54</f>
        <v>22277</v>
      </c>
      <c r="D35" s="179">
        <f>Fintab!I54</f>
        <v>19529</v>
      </c>
      <c r="E35" s="179">
        <f>Fintab!J54</f>
        <v>19529</v>
      </c>
      <c r="F35" s="159">
        <f t="shared" si="2"/>
        <v>67166.22</v>
      </c>
      <c r="G35" s="178" t="s">
        <v>805</v>
      </c>
      <c r="H35" s="179">
        <f>IF(LEN(I35)&gt;1,LEN(I35), 0)</f>
        <v>18</v>
      </c>
      <c r="I35" s="178" t="str">
        <f>IF(Tablica_A!C35&lt;&gt; "",Tablica_A!C35,"-")</f>
        <v xml:space="preserve">MIROSLAV VITKOVIĆ </v>
      </c>
    </row>
    <row r="36" spans="1:9" hidden="1" x14ac:dyDescent="0.2">
      <c r="A36" s="179">
        <f>Fintab!F55</f>
        <v>34</v>
      </c>
      <c r="B36" s="179">
        <f>Fintab!G55</f>
        <v>29087</v>
      </c>
      <c r="C36" s="179">
        <f>Fintab!H55</f>
        <v>29087</v>
      </c>
      <c r="D36" s="179">
        <f>Fintab!I55</f>
        <v>18981</v>
      </c>
      <c r="E36" s="179">
        <f>Fintab!J55</f>
        <v>18981</v>
      </c>
      <c r="F36" s="159">
        <f t="shared" si="2"/>
        <v>74843.520000000004</v>
      </c>
      <c r="G36" s="178" t="s">
        <v>802</v>
      </c>
      <c r="H36" s="179">
        <f>Tablica_A!I35</f>
        <v>24536</v>
      </c>
      <c r="I36" s="178" t="s">
        <v>784</v>
      </c>
    </row>
    <row r="37" spans="1:9" hidden="1" x14ac:dyDescent="0.2">
      <c r="A37" s="179">
        <f>Fintab!F56</f>
        <v>35</v>
      </c>
      <c r="B37" s="179">
        <f>Fintab!G56</f>
        <v>26622</v>
      </c>
      <c r="C37" s="179">
        <f>Fintab!H56</f>
        <v>26622</v>
      </c>
      <c r="D37" s="179">
        <f>Fintab!I56</f>
        <v>18566</v>
      </c>
      <c r="E37" s="179">
        <f>Fintab!J56</f>
        <v>18566</v>
      </c>
      <c r="F37" s="159">
        <f t="shared" si="2"/>
        <v>73439.799999999988</v>
      </c>
      <c r="G37" s="178" t="s">
        <v>803</v>
      </c>
      <c r="H37" s="179">
        <f>IF(LEN(I37)&gt;1,LEN(I37), 0)</f>
        <v>10</v>
      </c>
      <c r="I37" s="178" t="str">
        <f>IF(Tablica_A!K35&lt;&gt; "",Tablica_A!K35,"-")</f>
        <v>KOPRIVNICA</v>
      </c>
    </row>
    <row r="38" spans="1:9" hidden="1" x14ac:dyDescent="0.2">
      <c r="A38" s="179">
        <f>Fintab!F57</f>
        <v>36</v>
      </c>
      <c r="B38" s="179">
        <f>Fintab!G57</f>
        <v>2465</v>
      </c>
      <c r="C38" s="179">
        <f>Fintab!H57</f>
        <v>2465</v>
      </c>
      <c r="D38" s="179">
        <f>Fintab!I57</f>
        <v>415</v>
      </c>
      <c r="E38" s="179">
        <f>Fintab!J57</f>
        <v>415</v>
      </c>
      <c r="F38" s="159">
        <f t="shared" si="2"/>
        <v>3708</v>
      </c>
      <c r="G38" s="178" t="s">
        <v>804</v>
      </c>
      <c r="H38" s="179">
        <f>IF(LEN(I38)&gt;1,LEN(I38), 0)</f>
        <v>20</v>
      </c>
      <c r="I38" s="178" t="str">
        <f>IF(Tablica_A!O35&lt;&gt; "",Tablica_A!O35,"-")</f>
        <v>TOME PROSENJAKA 10/A</v>
      </c>
    </row>
    <row r="39" spans="1:9" hidden="1" x14ac:dyDescent="0.2">
      <c r="A39" s="179">
        <f>Fintab!F58</f>
        <v>37</v>
      </c>
      <c r="B39" s="179">
        <f>Fintab!G58</f>
        <v>0</v>
      </c>
      <c r="C39" s="179">
        <f>Fintab!H58</f>
        <v>0</v>
      </c>
      <c r="D39" s="179">
        <f>Fintab!I58</f>
        <v>0</v>
      </c>
      <c r="E39" s="179">
        <f>Fintab!J58</f>
        <v>0</v>
      </c>
      <c r="F39" s="159">
        <f t="shared" si="2"/>
        <v>0</v>
      </c>
      <c r="G39" s="178" t="s">
        <v>809</v>
      </c>
      <c r="H39" s="179">
        <f>IF(LEN(I39)&gt;1,LEN(I39), 0)</f>
        <v>0</v>
      </c>
      <c r="I39" s="178" t="str">
        <f>IF(Tablica_A!C37&lt;&gt; "",Tablica_A!C37,"-")</f>
        <v>-</v>
      </c>
    </row>
    <row r="40" spans="1:9" hidden="1" x14ac:dyDescent="0.2">
      <c r="A40" s="179">
        <f>Fintab!F59</f>
        <v>38</v>
      </c>
      <c r="B40" s="179">
        <f>Fintab!G59</f>
        <v>773018</v>
      </c>
      <c r="C40" s="179">
        <f>Fintab!H59</f>
        <v>773018</v>
      </c>
      <c r="D40" s="179">
        <f>Fintab!I59</f>
        <v>772417</v>
      </c>
      <c r="E40" s="179">
        <f>Fintab!J59</f>
        <v>772417</v>
      </c>
      <c r="F40" s="159">
        <f t="shared" si="2"/>
        <v>2935869.74</v>
      </c>
      <c r="G40" s="178" t="s">
        <v>806</v>
      </c>
      <c r="H40" s="179">
        <f>Tablica_A!I37</f>
        <v>0</v>
      </c>
      <c r="I40" s="178" t="s">
        <v>784</v>
      </c>
    </row>
    <row r="41" spans="1:9" hidden="1" x14ac:dyDescent="0.2">
      <c r="A41" s="179">
        <f>Fintab!F61</f>
        <v>39</v>
      </c>
      <c r="B41" s="179">
        <f>Fintab!G61</f>
        <v>-30850</v>
      </c>
      <c r="C41" s="179">
        <f>Fintab!H61</f>
        <v>-30850</v>
      </c>
      <c r="D41" s="179">
        <f>Fintab!I61</f>
        <v>-6577</v>
      </c>
      <c r="E41" s="179">
        <f>Fintab!J61</f>
        <v>-6577</v>
      </c>
      <c r="F41" s="159">
        <f t="shared" si="2"/>
        <v>-54049.71</v>
      </c>
      <c r="G41" s="178" t="s">
        <v>807</v>
      </c>
      <c r="H41" s="179">
        <f>IF(LEN(I41)&gt;1,LEN(I41), 0)</f>
        <v>0</v>
      </c>
      <c r="I41" s="178" t="str">
        <f>IF(Tablica_A!K37&lt;&gt; "",Tablica_A!K37,"-")</f>
        <v>-</v>
      </c>
    </row>
    <row r="42" spans="1:9" hidden="1" x14ac:dyDescent="0.2">
      <c r="A42" s="179">
        <f>Fintab!F62</f>
        <v>40</v>
      </c>
      <c r="B42" s="179">
        <f>Fintab!G62</f>
        <v>738443</v>
      </c>
      <c r="C42" s="179">
        <f>Fintab!H62</f>
        <v>738443</v>
      </c>
      <c r="D42" s="179">
        <f>Fintab!I62</f>
        <v>731135</v>
      </c>
      <c r="E42" s="179">
        <f>Fintab!J62</f>
        <v>731135</v>
      </c>
      <c r="F42" s="159">
        <f t="shared" si="2"/>
        <v>2933309.6</v>
      </c>
      <c r="G42" s="178" t="s">
        <v>808</v>
      </c>
      <c r="H42" s="179">
        <f>IF(LEN(I42)&gt;1,LEN(I42), 0)</f>
        <v>0</v>
      </c>
      <c r="I42" s="178" t="str">
        <f>IF(Tablica_A!O37&lt;&gt; "",Tablica_A!O37,"-")</f>
        <v>-</v>
      </c>
    </row>
    <row r="43" spans="1:9" hidden="1" x14ac:dyDescent="0.2">
      <c r="A43" s="179">
        <f>Fintab!F63</f>
        <v>41</v>
      </c>
      <c r="B43" s="179">
        <f>Fintab!G63</f>
        <v>445870</v>
      </c>
      <c r="C43" s="179">
        <f>Fintab!H63</f>
        <v>445870</v>
      </c>
      <c r="D43" s="179">
        <f>Fintab!I63</f>
        <v>433174</v>
      </c>
      <c r="E43" s="179">
        <f>Fintab!J63</f>
        <v>433174</v>
      </c>
      <c r="F43" s="159">
        <f t="shared" si="2"/>
        <v>1791629.48</v>
      </c>
      <c r="G43" s="178" t="s">
        <v>813</v>
      </c>
      <c r="H43" s="179">
        <f>IF(LEN(I43)&gt;1,LEN(I43), 0)</f>
        <v>0</v>
      </c>
      <c r="I43" s="178" t="str">
        <f>IF(Tablica_A!C39&lt;&gt; "",Tablica_A!C39,"-")</f>
        <v>-</v>
      </c>
    </row>
    <row r="44" spans="1:9" hidden="1" x14ac:dyDescent="0.2">
      <c r="A44" s="179">
        <f>Fintab!F64</f>
        <v>42</v>
      </c>
      <c r="B44" s="179">
        <f>Fintab!G64</f>
        <v>160839</v>
      </c>
      <c r="C44" s="179">
        <f>Fintab!H64</f>
        <v>160839</v>
      </c>
      <c r="D44" s="179">
        <f>Fintab!I64</f>
        <v>168629</v>
      </c>
      <c r="E44" s="179">
        <f>Fintab!J64</f>
        <v>168629</v>
      </c>
      <c r="F44" s="159">
        <f t="shared" si="2"/>
        <v>698426.4</v>
      </c>
      <c r="G44" s="178" t="s">
        <v>810</v>
      </c>
      <c r="H44" s="179">
        <f>Tablica_A!I39</f>
        <v>0</v>
      </c>
      <c r="I44" s="178" t="s">
        <v>784</v>
      </c>
    </row>
    <row r="45" spans="1:9" hidden="1" x14ac:dyDescent="0.2">
      <c r="A45" s="179">
        <f>Fintab!F65</f>
        <v>43</v>
      </c>
      <c r="B45" s="179">
        <f>Fintab!G65</f>
        <v>58882</v>
      </c>
      <c r="C45" s="179">
        <f>Fintab!H65</f>
        <v>58882</v>
      </c>
      <c r="D45" s="179">
        <f>Fintab!I65</f>
        <v>60595</v>
      </c>
      <c r="E45" s="179">
        <f>Fintab!J65</f>
        <v>60595</v>
      </c>
      <c r="F45" s="159">
        <f t="shared" si="2"/>
        <v>258348.73</v>
      </c>
      <c r="G45" s="178" t="s">
        <v>811</v>
      </c>
      <c r="H45" s="179">
        <f>IF(LEN(I45)&gt;1,LEN(I45), 0)</f>
        <v>0</v>
      </c>
      <c r="I45" s="178" t="str">
        <f>IF(Tablica_A!K39&lt;&gt; "",Tablica_A!K39,"-")</f>
        <v>-</v>
      </c>
    </row>
    <row r="46" spans="1:9" hidden="1" x14ac:dyDescent="0.2">
      <c r="A46" s="179">
        <f>Fintab!F66</f>
        <v>44</v>
      </c>
      <c r="B46" s="179">
        <f>Fintab!G66</f>
        <v>15752</v>
      </c>
      <c r="C46" s="179">
        <f>Fintab!H66</f>
        <v>15752</v>
      </c>
      <c r="D46" s="179">
        <f>Fintab!I66</f>
        <v>19853</v>
      </c>
      <c r="E46" s="179">
        <f>Fintab!J66</f>
        <v>19853</v>
      </c>
      <c r="F46" s="159">
        <f t="shared" si="2"/>
        <v>81939.88</v>
      </c>
      <c r="G46" s="178" t="s">
        <v>812</v>
      </c>
      <c r="H46" s="179">
        <f>IF(LEN(I46)&gt;1,LEN(I46), 0)</f>
        <v>0</v>
      </c>
      <c r="I46" s="178" t="str">
        <f>IF(Tablica_A!O39&lt;&gt; "",Tablica_A!O39,"-")</f>
        <v>-</v>
      </c>
    </row>
    <row r="47" spans="1:9" hidden="1" x14ac:dyDescent="0.2">
      <c r="A47" s="179">
        <f>Fintab!F67</f>
        <v>45</v>
      </c>
      <c r="B47" s="179">
        <f>Fintab!G67</f>
        <v>57100</v>
      </c>
      <c r="C47" s="179">
        <f>Fintab!H67</f>
        <v>57100</v>
      </c>
      <c r="D47" s="179">
        <f>Fintab!I67</f>
        <v>48884</v>
      </c>
      <c r="E47" s="179">
        <f>Fintab!J67</f>
        <v>48884</v>
      </c>
      <c r="F47" s="159">
        <f t="shared" si="2"/>
        <v>231069.6</v>
      </c>
      <c r="G47" s="178" t="s">
        <v>817</v>
      </c>
      <c r="H47" s="179">
        <f>IF(LEN(I47)&gt;1,LEN(I47), 0)</f>
        <v>0</v>
      </c>
      <c r="I47" s="178" t="str">
        <f>IF(Tablica_A!C41&lt;&gt; "",Tablica_A!C41,"-")</f>
        <v>-</v>
      </c>
    </row>
    <row r="48" spans="1:9" hidden="1" x14ac:dyDescent="0.2">
      <c r="A48" s="179">
        <f>Fintab!F68</f>
        <v>46</v>
      </c>
      <c r="B48" s="179">
        <f>Fintab!G68</f>
        <v>30673</v>
      </c>
      <c r="C48" s="179">
        <f>Fintab!H68</f>
        <v>30673</v>
      </c>
      <c r="D48" s="179">
        <f>Fintab!I68</f>
        <v>16482</v>
      </c>
      <c r="E48" s="179">
        <f>Fintab!J68</f>
        <v>16482</v>
      </c>
      <c r="F48" s="159">
        <f t="shared" si="2"/>
        <v>95400.78</v>
      </c>
      <c r="G48" s="178" t="s">
        <v>816</v>
      </c>
      <c r="H48" s="179">
        <f>Tablica_A!I41</f>
        <v>0</v>
      </c>
      <c r="I48" s="178" t="s">
        <v>784</v>
      </c>
    </row>
    <row r="49" spans="1:9" hidden="1" x14ac:dyDescent="0.2">
      <c r="A49" s="179">
        <f>Fintab!F69</f>
        <v>47</v>
      </c>
      <c r="B49" s="179">
        <f>Fintab!G69</f>
        <v>6467</v>
      </c>
      <c r="C49" s="179">
        <f>Fintab!H69</f>
        <v>6467</v>
      </c>
      <c r="D49" s="179">
        <f>Fintab!I69</f>
        <v>5002</v>
      </c>
      <c r="E49" s="179">
        <f>Fintab!J69</f>
        <v>5002</v>
      </c>
      <c r="F49" s="159">
        <f t="shared" si="2"/>
        <v>25575.05</v>
      </c>
      <c r="G49" s="178" t="s">
        <v>814</v>
      </c>
      <c r="H49" s="179">
        <f>IF(LEN(I49)&gt;1,LEN(I49), 0)</f>
        <v>0</v>
      </c>
      <c r="I49" s="178" t="str">
        <f>IF(Tablica_A!K41&lt;&gt; "",Tablica_A!K41,"-")</f>
        <v>-</v>
      </c>
    </row>
    <row r="50" spans="1:9" hidden="1" x14ac:dyDescent="0.2">
      <c r="A50" s="179">
        <f>Fintab!F70</f>
        <v>48</v>
      </c>
      <c r="B50" s="179">
        <f>Fintab!G70</f>
        <v>24206</v>
      </c>
      <c r="C50" s="179">
        <f>Fintab!H70</f>
        <v>24206</v>
      </c>
      <c r="D50" s="179">
        <f>Fintab!I70</f>
        <v>11480</v>
      </c>
      <c r="E50" s="179">
        <f>Fintab!J70</f>
        <v>11480</v>
      </c>
      <c r="F50" s="159">
        <f t="shared" si="2"/>
        <v>73429.440000000002</v>
      </c>
      <c r="G50" s="178" t="s">
        <v>815</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821</v>
      </c>
      <c r="H51" s="179">
        <f>IF(LEN(I51)&gt;1,LEN(I51), 0)</f>
        <v>0</v>
      </c>
      <c r="I51" s="178" t="str">
        <f>IF(Tablica_A!C43&lt;&gt; "",Tablica_A!C43,"-")</f>
        <v>-</v>
      </c>
    </row>
    <row r="52" spans="1:9" hidden="1" x14ac:dyDescent="0.2">
      <c r="A52" s="179">
        <f>Fintab!F72</f>
        <v>50</v>
      </c>
      <c r="B52" s="179">
        <f>Fintab!G72</f>
        <v>738266</v>
      </c>
      <c r="C52" s="179">
        <f>Fintab!H72</f>
        <v>738266</v>
      </c>
      <c r="D52" s="179">
        <f>Fintab!I72</f>
        <v>741040</v>
      </c>
      <c r="E52" s="179">
        <f>Fintab!J72</f>
        <v>741040</v>
      </c>
      <c r="F52" s="159">
        <f t="shared" ref="F52:F57" si="3">A52/100*(B52+C52*2+D52*3+E52*4)</f>
        <v>3701039</v>
      </c>
      <c r="G52" s="178" t="s">
        <v>818</v>
      </c>
      <c r="H52" s="179">
        <f>Tablica_A!I43</f>
        <v>0</v>
      </c>
      <c r="I52" s="178" t="s">
        <v>784</v>
      </c>
    </row>
    <row r="53" spans="1:9" hidden="1" x14ac:dyDescent="0.2">
      <c r="A53" s="179">
        <f>Fintab!F74</f>
        <v>51</v>
      </c>
      <c r="B53" s="179">
        <f>Fintab!G74</f>
        <v>34752</v>
      </c>
      <c r="C53" s="179">
        <f>Fintab!H74</f>
        <v>34752</v>
      </c>
      <c r="D53" s="179">
        <f>Fintab!I74</f>
        <v>31377</v>
      </c>
      <c r="E53" s="179">
        <f>Fintab!J74</f>
        <v>31377</v>
      </c>
      <c r="F53" s="159">
        <f t="shared" si="3"/>
        <v>165186.45000000001</v>
      </c>
      <c r="G53" s="178" t="s">
        <v>819</v>
      </c>
      <c r="H53" s="179">
        <f>IF(LEN(I53)&gt;1,LEN(I53), 0)</f>
        <v>0</v>
      </c>
      <c r="I53" s="178" t="str">
        <f>IF(Tablica_A!K43&lt;&gt; "",Tablica_A!K43,"-")</f>
        <v>-</v>
      </c>
    </row>
    <row r="54" spans="1:9" hidden="1" x14ac:dyDescent="0.2">
      <c r="A54" s="179">
        <f>Fintab!F75</f>
        <v>52</v>
      </c>
      <c r="B54" s="179">
        <f>Fintab!G75</f>
        <v>7081</v>
      </c>
      <c r="C54" s="179">
        <f>Fintab!H75</f>
        <v>7081</v>
      </c>
      <c r="D54" s="179">
        <f>Fintab!I75</f>
        <v>4100</v>
      </c>
      <c r="E54" s="179">
        <f>Fintab!J75</f>
        <v>4100</v>
      </c>
      <c r="F54" s="159">
        <f t="shared" si="3"/>
        <v>25970.36</v>
      </c>
      <c r="G54" s="178" t="s">
        <v>820</v>
      </c>
      <c r="H54" s="179">
        <f>IF(LEN(I54)&gt;1,LEN(I54), 0)</f>
        <v>0</v>
      </c>
      <c r="I54" s="178" t="str">
        <f>IF(Tablica_A!O43&lt;&gt; "",Tablica_A!O43,"-")</f>
        <v>-</v>
      </c>
    </row>
    <row r="55" spans="1:9" hidden="1" x14ac:dyDescent="0.2">
      <c r="A55" s="179">
        <f>Fintab!F76</f>
        <v>53</v>
      </c>
      <c r="B55" s="179">
        <f>Fintab!G76</f>
        <v>27671</v>
      </c>
      <c r="C55" s="179">
        <f>Fintab!H76</f>
        <v>27671</v>
      </c>
      <c r="D55" s="179">
        <f>Fintab!I76</f>
        <v>27277</v>
      </c>
      <c r="E55" s="179">
        <f>Fintab!J76</f>
        <v>27277</v>
      </c>
      <c r="F55" s="159">
        <f t="shared" si="3"/>
        <v>145194.56</v>
      </c>
      <c r="G55" s="178" t="s">
        <v>825</v>
      </c>
      <c r="H55" s="179">
        <f>IF(LEN(I55)&gt;1,LEN(I55), 0)</f>
        <v>0</v>
      </c>
      <c r="I55" s="178" t="str">
        <f>IF(Tablica_A!C45&lt;&gt; "",Tablica_A!C45,"-")</f>
        <v>-</v>
      </c>
    </row>
    <row r="56" spans="1:9" hidden="1" x14ac:dyDescent="0.2">
      <c r="A56" s="179">
        <f>Fintab!F77</f>
        <v>54</v>
      </c>
      <c r="B56" s="179">
        <f>Fintab!G77</f>
        <v>302</v>
      </c>
      <c r="C56" s="179">
        <f>Fintab!H77</f>
        <v>302</v>
      </c>
      <c r="D56" s="179">
        <f>Fintab!I77</f>
        <v>0</v>
      </c>
      <c r="E56" s="179">
        <f>Fintab!J77</f>
        <v>0</v>
      </c>
      <c r="F56" s="159">
        <f t="shared" si="3"/>
        <v>489.24</v>
      </c>
      <c r="G56" s="178" t="s">
        <v>822</v>
      </c>
      <c r="H56" s="179">
        <f>Tablica_A!I45</f>
        <v>0</v>
      </c>
      <c r="I56" s="178" t="s">
        <v>784</v>
      </c>
    </row>
    <row r="57" spans="1:9" hidden="1" x14ac:dyDescent="0.2">
      <c r="A57" s="179">
        <f>Fintab!F78</f>
        <v>55</v>
      </c>
      <c r="B57" s="179">
        <f>Fintab!G78</f>
        <v>27369</v>
      </c>
      <c r="C57" s="179">
        <f>Fintab!H78</f>
        <v>27369</v>
      </c>
      <c r="D57" s="179">
        <f>Fintab!I78</f>
        <v>27277</v>
      </c>
      <c r="E57" s="179">
        <f>Fintab!J78</f>
        <v>27277</v>
      </c>
      <c r="F57" s="159">
        <f t="shared" si="3"/>
        <v>150175.30000000002</v>
      </c>
      <c r="G57" s="178" t="s">
        <v>823</v>
      </c>
      <c r="H57" s="179">
        <f>IF(LEN(I57)&gt;1,LEN(I57), 0)</f>
        <v>0</v>
      </c>
      <c r="I57" s="178" t="str">
        <f>IF(Tablica_A!K45&lt;&gt; "",Tablica_A!K45,"-")</f>
        <v>-</v>
      </c>
    </row>
    <row r="58" spans="1:9" hidden="1" x14ac:dyDescent="0.2">
      <c r="A58" s="179">
        <f>Fintab!F87</f>
        <v>56</v>
      </c>
      <c r="B58" s="179">
        <f>Fintab!G87</f>
        <v>-9099</v>
      </c>
      <c r="C58" s="179">
        <f>Fintab!I87</f>
        <v>7771</v>
      </c>
      <c r="D58" s="179">
        <v>0</v>
      </c>
      <c r="E58" s="179">
        <v>0</v>
      </c>
      <c r="F58" s="159">
        <f t="shared" ref="F58:F79" si="4">A58/100*(B58+C58*2+D58*3+E58*4)</f>
        <v>3608.0800000000004</v>
      </c>
      <c r="G58" s="178" t="s">
        <v>824</v>
      </c>
      <c r="H58" s="179">
        <f>IF(LEN(I58)&gt;1,LEN(I58), 0)</f>
        <v>0</v>
      </c>
      <c r="I58" s="178" t="str">
        <f>IF(Tablica_A!O45&lt;&gt; "",Tablica_A!O45,"-")</f>
        <v>-</v>
      </c>
    </row>
    <row r="59" spans="1:9" hidden="1" x14ac:dyDescent="0.2">
      <c r="A59" s="179">
        <f>Fintab!F88</f>
        <v>57</v>
      </c>
      <c r="B59" s="179">
        <f>Fintab!G88</f>
        <v>27369</v>
      </c>
      <c r="C59" s="179">
        <f>Fintab!I88</f>
        <v>27277</v>
      </c>
      <c r="D59" s="179">
        <v>0</v>
      </c>
      <c r="E59" s="179">
        <v>0</v>
      </c>
      <c r="F59" s="159">
        <f t="shared" si="4"/>
        <v>46696.109999999993</v>
      </c>
      <c r="G59" s="178" t="s">
        <v>829</v>
      </c>
      <c r="H59" s="179">
        <f>IF(LEN(I59)&gt;1,LEN(I59), 0)</f>
        <v>0</v>
      </c>
      <c r="I59" s="178" t="str">
        <f>IF(Tablica_A!C47&lt;&gt; "",Tablica_A!C47,"-")</f>
        <v>-</v>
      </c>
    </row>
    <row r="60" spans="1:9" hidden="1" x14ac:dyDescent="0.2">
      <c r="A60" s="179">
        <f>Fintab!F89</f>
        <v>58</v>
      </c>
      <c r="B60" s="179">
        <f>Fintab!G89</f>
        <v>58882</v>
      </c>
      <c r="C60" s="179">
        <f>Fintab!I89</f>
        <v>60595</v>
      </c>
      <c r="D60" s="179">
        <v>0</v>
      </c>
      <c r="E60" s="179">
        <v>0</v>
      </c>
      <c r="F60" s="159">
        <f t="shared" si="4"/>
        <v>104441.76</v>
      </c>
      <c r="G60" s="178" t="s">
        <v>826</v>
      </c>
      <c r="H60" s="179">
        <f>Tablica_A!I47</f>
        <v>0</v>
      </c>
      <c r="I60" s="178" t="s">
        <v>784</v>
      </c>
    </row>
    <row r="61" spans="1:9" hidden="1" x14ac:dyDescent="0.2">
      <c r="A61" s="179">
        <f>Fintab!F90</f>
        <v>59</v>
      </c>
      <c r="B61" s="179">
        <f>Fintab!G90</f>
        <v>-22807</v>
      </c>
      <c r="C61" s="179">
        <f>Fintab!I90</f>
        <v>-37997</v>
      </c>
      <c r="D61" s="179">
        <v>0</v>
      </c>
      <c r="E61" s="179">
        <v>0</v>
      </c>
      <c r="F61" s="159">
        <f t="shared" si="4"/>
        <v>-58292.59</v>
      </c>
      <c r="G61" s="178" t="s">
        <v>827</v>
      </c>
      <c r="H61" s="179">
        <f>IF(LEN(I61)&gt;1,LEN(I61), 0)</f>
        <v>0</v>
      </c>
      <c r="I61" s="178" t="str">
        <f>IF(Tablica_A!K47&lt;&gt; "",Tablica_A!K47,"-")</f>
        <v>-</v>
      </c>
    </row>
    <row r="62" spans="1:9" hidden="1" x14ac:dyDescent="0.2">
      <c r="A62" s="179">
        <f>Fintab!F91</f>
        <v>60</v>
      </c>
      <c r="B62" s="179">
        <f>Fintab!G91</f>
        <v>-25097</v>
      </c>
      <c r="C62" s="179">
        <f>Fintab!I91</f>
        <v>-8783</v>
      </c>
      <c r="D62" s="179">
        <v>0</v>
      </c>
      <c r="E62" s="179">
        <v>0</v>
      </c>
      <c r="F62" s="159">
        <f t="shared" si="4"/>
        <v>-25597.8</v>
      </c>
      <c r="G62" s="178" t="s">
        <v>828</v>
      </c>
      <c r="H62" s="179">
        <f>IF(LEN(I62)&gt;1,LEN(I62), 0)</f>
        <v>0</v>
      </c>
      <c r="I62" s="178" t="str">
        <f>IF(Tablica_A!O47&lt;&gt; "",Tablica_A!O47,"-")</f>
        <v>-</v>
      </c>
    </row>
    <row r="63" spans="1:9" hidden="1" x14ac:dyDescent="0.2">
      <c r="A63" s="179">
        <f>Fintab!F92</f>
        <v>61</v>
      </c>
      <c r="B63" s="179">
        <f>Fintab!G92</f>
        <v>10827</v>
      </c>
      <c r="C63" s="179">
        <f>Fintab!I92</f>
        <v>8177</v>
      </c>
      <c r="D63" s="179">
        <v>0</v>
      </c>
      <c r="E63" s="179">
        <v>0</v>
      </c>
      <c r="F63" s="159">
        <f t="shared" si="4"/>
        <v>16580.41</v>
      </c>
      <c r="G63" s="178" t="s">
        <v>833</v>
      </c>
      <c r="H63" s="179">
        <f>IF(LEN(I63)&gt;1,LEN(I63), 0)</f>
        <v>0</v>
      </c>
      <c r="I63" s="178" t="str">
        <f>IF(Tablica_A!C49&lt;&gt; "",Tablica_A!C49,"-")</f>
        <v>-</v>
      </c>
    </row>
    <row r="64" spans="1:9" hidden="1" x14ac:dyDescent="0.2">
      <c r="A64" s="179">
        <f>Fintab!F93</f>
        <v>62</v>
      </c>
      <c r="B64" s="179">
        <f>Fintab!G93</f>
        <v>-14068</v>
      </c>
      <c r="C64" s="179">
        <f>Fintab!I93</f>
        <v>3624</v>
      </c>
      <c r="D64" s="179">
        <v>0</v>
      </c>
      <c r="E64" s="179">
        <v>0</v>
      </c>
      <c r="F64" s="159">
        <f t="shared" si="4"/>
        <v>-4228.3999999999996</v>
      </c>
      <c r="G64" s="178" t="s">
        <v>830</v>
      </c>
      <c r="H64" s="179">
        <f>Tablica_A!I49</f>
        <v>0</v>
      </c>
      <c r="I64" s="178" t="s">
        <v>784</v>
      </c>
    </row>
    <row r="65" spans="1:9" hidden="1" x14ac:dyDescent="0.2">
      <c r="A65" s="179">
        <f>Fintab!F94</f>
        <v>63</v>
      </c>
      <c r="B65" s="179">
        <f>Fintab!G94</f>
        <v>-47649</v>
      </c>
      <c r="C65" s="179">
        <f>Fintab!I94</f>
        <v>-51201</v>
      </c>
      <c r="D65" s="179">
        <v>0</v>
      </c>
      <c r="E65" s="179">
        <v>0</v>
      </c>
      <c r="F65" s="159">
        <f t="shared" si="4"/>
        <v>-94532.13</v>
      </c>
      <c r="G65" s="178" t="s">
        <v>831</v>
      </c>
      <c r="H65" s="179">
        <f>IF(LEN(I65)&gt;1,LEN(I65), 0)</f>
        <v>0</v>
      </c>
      <c r="I65" s="178" t="str">
        <f>IF(Tablica_A!K49&lt;&gt; "",Tablica_A!K49,"-")</f>
        <v>-</v>
      </c>
    </row>
    <row r="66" spans="1:9" hidden="1" x14ac:dyDescent="0.2">
      <c r="A66" s="179">
        <f>Fintab!F95</f>
        <v>64</v>
      </c>
      <c r="B66" s="179">
        <f>Fintab!G95</f>
        <v>0</v>
      </c>
      <c r="C66" s="179">
        <f>Fintab!I95</f>
        <v>-18</v>
      </c>
      <c r="D66" s="179">
        <v>0</v>
      </c>
      <c r="E66" s="179">
        <v>0</v>
      </c>
      <c r="F66" s="159">
        <f t="shared" si="4"/>
        <v>-23.04</v>
      </c>
      <c r="G66" s="178" t="s">
        <v>832</v>
      </c>
      <c r="H66" s="179">
        <f>IF(LEN(I66)&gt;1,LEN(I66), 0)</f>
        <v>0</v>
      </c>
      <c r="I66" s="178" t="str">
        <f>IF(Tablica_A!O49&lt;&gt; "",Tablica_A!O49,"-")</f>
        <v>-</v>
      </c>
    </row>
    <row r="67" spans="1:9" hidden="1" x14ac:dyDescent="0.2">
      <c r="A67" s="179">
        <f>Fintab!F96</f>
        <v>65</v>
      </c>
      <c r="B67" s="179">
        <f>Fintab!G96</f>
        <v>14162</v>
      </c>
      <c r="C67" s="179">
        <f>Fintab!I96</f>
        <v>13406</v>
      </c>
      <c r="D67" s="179">
        <v>0</v>
      </c>
      <c r="E67" s="179">
        <v>0</v>
      </c>
      <c r="F67" s="159">
        <f t="shared" si="4"/>
        <v>26633.100000000002</v>
      </c>
      <c r="G67" s="178" t="s">
        <v>841</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834</v>
      </c>
      <c r="H68" s="179">
        <f>Tablica_A!I51</f>
        <v>0</v>
      </c>
      <c r="I68" s="178" t="s">
        <v>784</v>
      </c>
    </row>
    <row r="69" spans="1:9" hidden="1" x14ac:dyDescent="0.2">
      <c r="A69" s="179">
        <f>Fintab!F98</f>
        <v>67</v>
      </c>
      <c r="B69" s="179">
        <f>Fintab!G98</f>
        <v>2023</v>
      </c>
      <c r="C69" s="179">
        <f>Fintab!I98</f>
        <v>3881</v>
      </c>
      <c r="D69" s="179">
        <v>0</v>
      </c>
      <c r="E69" s="179">
        <v>0</v>
      </c>
      <c r="F69" s="159">
        <f t="shared" si="4"/>
        <v>6555.9500000000007</v>
      </c>
      <c r="G69" s="178" t="s">
        <v>839</v>
      </c>
      <c r="H69" s="179">
        <f>IF(LEN(I69)&gt;1,LEN(I69), 0)</f>
        <v>0</v>
      </c>
      <c r="I69" s="178" t="str">
        <f>IF(Tablica_A!K51&lt;&gt; "",Tablica_A!K51,"-")</f>
        <v>-</v>
      </c>
    </row>
    <row r="70" spans="1:9" hidden="1" x14ac:dyDescent="0.2">
      <c r="A70" s="179">
        <f>Fintab!F99</f>
        <v>68</v>
      </c>
      <c r="B70" s="179">
        <f>Fintab!G99</f>
        <v>4248</v>
      </c>
      <c r="C70" s="179">
        <f>Fintab!I99</f>
        <v>-199</v>
      </c>
      <c r="D70" s="179">
        <v>0</v>
      </c>
      <c r="E70" s="179">
        <v>0</v>
      </c>
      <c r="F70" s="159">
        <f t="shared" si="4"/>
        <v>2618</v>
      </c>
      <c r="G70" s="178" t="s">
        <v>840</v>
      </c>
      <c r="H70" s="179">
        <f>IF(LEN(I70)&gt;1,LEN(I70), 0)</f>
        <v>0</v>
      </c>
      <c r="I70" s="178" t="str">
        <f>IF(Tablica_A!O51&lt;&gt; "",Tablica_A!O51,"-")</f>
        <v>-</v>
      </c>
    </row>
    <row r="71" spans="1:9" hidden="1" x14ac:dyDescent="0.2">
      <c r="A71" s="179">
        <f>Fintab!F100</f>
        <v>69</v>
      </c>
      <c r="B71" s="179">
        <f>Fintab!G100</f>
        <v>-16989</v>
      </c>
      <c r="C71" s="179">
        <f>Fintab!I100</f>
        <v>-10991</v>
      </c>
      <c r="D71" s="179">
        <v>0</v>
      </c>
      <c r="E71" s="179">
        <v>0</v>
      </c>
      <c r="F71" s="159">
        <f t="shared" si="4"/>
        <v>-26889.989999999998</v>
      </c>
      <c r="G71" s="181" t="s">
        <v>889</v>
      </c>
      <c r="H71" s="179">
        <f>IF(LEN(I71)&gt;1,LEN(I71), 0)</f>
        <v>9</v>
      </c>
      <c r="I71" s="178" t="str">
        <f>IF(Tablica_A!C54&lt;&gt; "",Tablica_A!C54,"-")</f>
        <v>BOŽO PRKA</v>
      </c>
    </row>
    <row r="72" spans="1:9" hidden="1" x14ac:dyDescent="0.2">
      <c r="A72" s="179">
        <f>Fintab!F101</f>
        <v>70</v>
      </c>
      <c r="B72" s="179">
        <f>Fintab!G101</f>
        <v>0</v>
      </c>
      <c r="C72" s="179">
        <f>Fintab!I101</f>
        <v>0</v>
      </c>
      <c r="D72" s="179">
        <v>0</v>
      </c>
      <c r="E72" s="179">
        <v>0</v>
      </c>
      <c r="F72" s="159">
        <f t="shared" si="4"/>
        <v>0</v>
      </c>
      <c r="G72" s="181" t="s">
        <v>842</v>
      </c>
      <c r="H72" s="179">
        <f>Tablica_A!I54</f>
        <v>21186</v>
      </c>
      <c r="I72" s="178" t="s">
        <v>784</v>
      </c>
    </row>
    <row r="73" spans="1:9" hidden="1" x14ac:dyDescent="0.2">
      <c r="A73" s="179">
        <f>Fintab!F102</f>
        <v>71</v>
      </c>
      <c r="B73" s="179">
        <f>Fintab!G102</f>
        <v>-25472</v>
      </c>
      <c r="C73" s="179">
        <f>Fintab!I102</f>
        <v>-20350</v>
      </c>
      <c r="D73" s="179">
        <v>0</v>
      </c>
      <c r="E73" s="179">
        <v>0</v>
      </c>
      <c r="F73" s="159">
        <f t="shared" si="4"/>
        <v>-46982.119999999995</v>
      </c>
      <c r="G73" s="181" t="s">
        <v>843</v>
      </c>
      <c r="H73" s="179">
        <f>IF(LEN(I73)&gt;1,LEN(I73), 0)</f>
        <v>6</v>
      </c>
      <c r="I73" s="178" t="str">
        <f>IF(Tablica_A!K54&lt;&gt; "",Tablica_A!K54,"-")</f>
        <v>ZAGREB</v>
      </c>
    </row>
    <row r="74" spans="1:9" hidden="1" x14ac:dyDescent="0.2">
      <c r="A74" s="179">
        <f>Fintab!F103</f>
        <v>72</v>
      </c>
      <c r="B74" s="179">
        <f>Fintab!G103</f>
        <v>-26518</v>
      </c>
      <c r="C74" s="179">
        <f>Fintab!I103</f>
        <v>-25462</v>
      </c>
      <c r="D74" s="179">
        <v>0</v>
      </c>
      <c r="E74" s="179">
        <v>0</v>
      </c>
      <c r="F74" s="159">
        <f t="shared" si="4"/>
        <v>-55758.239999999998</v>
      </c>
      <c r="G74" s="181" t="s">
        <v>844</v>
      </c>
      <c r="H74" s="179">
        <f>IF(LEN(I74)&gt;1,LEN(I74), 0)</f>
        <v>14</v>
      </c>
      <c r="I74" s="178" t="str">
        <f>IF(Tablica_A!O54&lt;&gt; "",Tablica_A!O54,"-")</f>
        <v>VIII VRBNIK 26</v>
      </c>
    </row>
    <row r="75" spans="1:9" hidden="1" x14ac:dyDescent="0.2">
      <c r="A75" s="179">
        <f>Fintab!F104</f>
        <v>73</v>
      </c>
      <c r="B75" s="179">
        <f>Fintab!G104</f>
        <v>0</v>
      </c>
      <c r="C75" s="179">
        <f>Fintab!I104</f>
        <v>0</v>
      </c>
      <c r="D75" s="179">
        <v>0</v>
      </c>
      <c r="E75" s="179">
        <v>0</v>
      </c>
      <c r="F75" s="159">
        <f t="shared" si="4"/>
        <v>0</v>
      </c>
      <c r="G75" s="181" t="s">
        <v>845</v>
      </c>
      <c r="H75" s="179">
        <f>IF(LEN(I75)&gt;1,LEN(I75), 0)</f>
        <v>14</v>
      </c>
      <c r="I75" s="178" t="str">
        <f>IF(Tablica_A!C56&lt;&gt; "",Tablica_A!C56,"-")</f>
        <v>MARKO EĆIMOVIĆ</v>
      </c>
    </row>
    <row r="76" spans="1:9" hidden="1" x14ac:dyDescent="0.2">
      <c r="A76" s="179">
        <f>Fintab!F105</f>
        <v>74</v>
      </c>
      <c r="B76" s="179">
        <f>Fintab!G105</f>
        <v>302</v>
      </c>
      <c r="C76" s="179">
        <f>Fintab!I105</f>
        <v>0</v>
      </c>
      <c r="D76" s="179">
        <v>0</v>
      </c>
      <c r="E76" s="179">
        <v>0</v>
      </c>
      <c r="F76" s="159">
        <f t="shared" si="4"/>
        <v>223.48</v>
      </c>
      <c r="G76" s="181" t="s">
        <v>846</v>
      </c>
      <c r="H76" s="179">
        <f>Tablica_A!I56</f>
        <v>17192</v>
      </c>
      <c r="I76" s="178" t="s">
        <v>784</v>
      </c>
    </row>
    <row r="77" spans="1:9" hidden="1" x14ac:dyDescent="0.2">
      <c r="A77" s="179">
        <f>Fintab!F106</f>
        <v>75</v>
      </c>
      <c r="B77" s="179">
        <f>Fintab!G106</f>
        <v>-5808</v>
      </c>
      <c r="C77" s="179">
        <f>Fintab!I106</f>
        <v>-938</v>
      </c>
      <c r="D77" s="179">
        <v>0</v>
      </c>
      <c r="E77" s="179">
        <v>0</v>
      </c>
      <c r="F77" s="159">
        <f t="shared" si="4"/>
        <v>-5763</v>
      </c>
      <c r="G77" s="181" t="s">
        <v>847</v>
      </c>
      <c r="H77" s="179">
        <f>IF(LEN(I77)&gt;1,LEN(I77), 0)</f>
        <v>10</v>
      </c>
      <c r="I77" s="178" t="str">
        <f>IF(Tablica_A!K56&lt;&gt; "",Tablica_A!K56,"-")</f>
        <v>KOPRIVNICA</v>
      </c>
    </row>
    <row r="78" spans="1:9" hidden="1" x14ac:dyDescent="0.2">
      <c r="A78" s="179">
        <f>Fintab!F107</f>
        <v>76</v>
      </c>
      <c r="B78" s="179">
        <f>Fintab!G107</f>
        <v>890</v>
      </c>
      <c r="C78" s="179">
        <f>Fintab!I107</f>
        <v>741</v>
      </c>
      <c r="D78" s="179">
        <v>0</v>
      </c>
      <c r="E78" s="179">
        <v>0</v>
      </c>
      <c r="F78" s="159">
        <f t="shared" si="4"/>
        <v>1802.72</v>
      </c>
      <c r="G78" s="181" t="s">
        <v>848</v>
      </c>
      <c r="H78" s="179">
        <f>IF(LEN(I78)&gt;1,LEN(I78), 0)</f>
        <v>18</v>
      </c>
      <c r="I78" s="178" t="str">
        <f>IF(Tablica_A!O56&lt;&gt; "",Tablica_A!O56,"-")</f>
        <v>RUDOLFA HORVATA 54</v>
      </c>
    </row>
    <row r="79" spans="1:9" hidden="1" x14ac:dyDescent="0.2">
      <c r="A79" s="179">
        <f>Fintab!F116</f>
        <v>85</v>
      </c>
      <c r="B79" s="179">
        <f>Fintab!G116</f>
        <v>-59800</v>
      </c>
      <c r="C79" s="179">
        <f>Fintab!H116</f>
        <v>0</v>
      </c>
      <c r="D79" s="179">
        <f>Fintab!I116</f>
        <v>-35200</v>
      </c>
      <c r="E79" s="179">
        <f>Fintab!J116</f>
        <v>0</v>
      </c>
      <c r="F79" s="159">
        <f t="shared" si="4"/>
        <v>-140590</v>
      </c>
      <c r="G79" s="181" t="s">
        <v>849</v>
      </c>
      <c r="H79" s="179">
        <f>IF(LEN(I79)&gt;1,LEN(I79), 0)</f>
        <v>12</v>
      </c>
      <c r="I79" s="178" t="str">
        <f>IF(Tablica_A!C58&lt;&gt; "",Tablica_A!C58,"-")</f>
        <v>DARKO OSTOJA</v>
      </c>
    </row>
    <row r="80" spans="1:9" hidden="1" x14ac:dyDescent="0.2">
      <c r="A80" s="179">
        <f>Fintab!F117</f>
        <v>86</v>
      </c>
      <c r="B80" s="179">
        <f>Fintab!G117</f>
        <v>139603</v>
      </c>
      <c r="C80" s="179">
        <f>Fintab!H117</f>
        <v>0</v>
      </c>
      <c r="D80" s="179">
        <f>Fintab!I117</f>
        <v>116140</v>
      </c>
      <c r="E80" s="179">
        <f>Fintab!J117</f>
        <v>0</v>
      </c>
      <c r="F80" s="159">
        <f>A80/100*(B80+C80*2+D80*3+E80*4)</f>
        <v>419699.77999999997</v>
      </c>
      <c r="G80" s="181" t="s">
        <v>850</v>
      </c>
      <c r="H80" s="179">
        <f>Tablica_A!I58</f>
        <v>19376</v>
      </c>
      <c r="I80" s="178" t="s">
        <v>784</v>
      </c>
    </row>
    <row r="81" spans="1:9" hidden="1" x14ac:dyDescent="0.2">
      <c r="A81" s="179">
        <f>Fintab!F118</f>
        <v>87</v>
      </c>
      <c r="B81" s="179">
        <f>Fintab!G118</f>
        <v>79803</v>
      </c>
      <c r="C81" s="179">
        <f>Fintab!H118</f>
        <v>0</v>
      </c>
      <c r="D81" s="179">
        <f>Fintab!I118</f>
        <v>80940</v>
      </c>
      <c r="E81" s="179">
        <f>Fintab!J118</f>
        <v>0</v>
      </c>
      <c r="F81" s="159">
        <f>A81/100*(B81+C81*2+D81*3+E81*4)</f>
        <v>280682.01</v>
      </c>
      <c r="G81" s="181" t="s">
        <v>851</v>
      </c>
      <c r="H81" s="179">
        <f>IF(LEN(I81)&gt;1,LEN(I81), 0)</f>
        <v>6</v>
      </c>
      <c r="I81" s="178" t="str">
        <f>IF(Tablica_A!K58&lt;&gt; "",Tablica_A!K58,"-")</f>
        <v>ZAGREB</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852</v>
      </c>
      <c r="H82" s="179">
        <f>IF(LEN(I82)&gt;1,LEN(I82), 0)</f>
        <v>9</v>
      </c>
      <c r="I82" s="178" t="str">
        <f>IF(Tablica_A!O58&lt;&gt; "",Tablica_A!O58,"-")</f>
        <v>SOMUNI 10</v>
      </c>
    </row>
    <row r="83" spans="1:9" hidden="1" x14ac:dyDescent="0.2">
      <c r="A83" s="179">
        <f>Fintab!F128</f>
        <v>89</v>
      </c>
      <c r="B83" s="179">
        <f>Fintab!G128</f>
        <v>12001</v>
      </c>
      <c r="C83" s="179">
        <f>Fintab!H128</f>
        <v>0</v>
      </c>
      <c r="D83" s="179">
        <f>Fintab!I128</f>
        <v>0</v>
      </c>
      <c r="E83" s="179">
        <f>Fintab!J128</f>
        <v>12001</v>
      </c>
      <c r="F83" s="159">
        <f t="shared" ref="F83:F96" si="5">A83/100*(B83+C83*2+D83*3+E83*4)</f>
        <v>53404.450000000004</v>
      </c>
      <c r="G83" s="181" t="s">
        <v>853</v>
      </c>
      <c r="H83" s="179">
        <f>IF(LEN(I83)&gt;1,LEN(I83), 0)</f>
        <v>10</v>
      </c>
      <c r="I83" s="178" t="str">
        <f>IF(Tablica_A!C60&lt;&gt; "",Tablica_A!C60,"-")</f>
        <v>ĐURO ZALAR</v>
      </c>
    </row>
    <row r="84" spans="1:9" hidden="1" x14ac:dyDescent="0.2">
      <c r="A84" s="179">
        <f>Fintab!F129</f>
        <v>90</v>
      </c>
      <c r="B84" s="179">
        <f>Fintab!G129</f>
        <v>65696</v>
      </c>
      <c r="C84" s="179">
        <f>Fintab!H129</f>
        <v>12</v>
      </c>
      <c r="D84" s="179">
        <f>Fintab!I129</f>
        <v>0</v>
      </c>
      <c r="E84" s="179">
        <f>Fintab!J129</f>
        <v>65708</v>
      </c>
      <c r="F84" s="159">
        <f t="shared" si="5"/>
        <v>295696.8</v>
      </c>
      <c r="G84" s="181" t="s">
        <v>854</v>
      </c>
      <c r="H84" s="179">
        <f>Tablica_A!I60</f>
        <v>17993</v>
      </c>
      <c r="I84" s="178" t="s">
        <v>784</v>
      </c>
    </row>
    <row r="85" spans="1:9" hidden="1" x14ac:dyDescent="0.2">
      <c r="A85" s="179">
        <f>Fintab!F130</f>
        <v>91</v>
      </c>
      <c r="B85" s="179">
        <f>Fintab!G130</f>
        <v>-21159</v>
      </c>
      <c r="C85" s="179">
        <f>Fintab!H130</f>
        <v>2076</v>
      </c>
      <c r="D85" s="179">
        <f>Fintab!I130</f>
        <v>0</v>
      </c>
      <c r="E85" s="179">
        <f>Fintab!J130</f>
        <v>-19083</v>
      </c>
      <c r="F85" s="159">
        <f t="shared" si="5"/>
        <v>-84938.49</v>
      </c>
      <c r="G85" s="181" t="s">
        <v>855</v>
      </c>
      <c r="H85" s="179">
        <f>IF(LEN(I85)&gt;1,LEN(I85), 0)</f>
        <v>10</v>
      </c>
      <c r="I85" s="178" t="str">
        <f>IF(Tablica_A!K60&lt;&gt; "",Tablica_A!K60,"-")</f>
        <v>KOPRIVNICA</v>
      </c>
    </row>
    <row r="86" spans="1:9" hidden="1" x14ac:dyDescent="0.2">
      <c r="A86" s="179">
        <f>Fintab!F131</f>
        <v>92</v>
      </c>
      <c r="B86" s="179">
        <f>Fintab!G131</f>
        <v>69166</v>
      </c>
      <c r="C86" s="179">
        <f>Fintab!H131</f>
        <v>84237</v>
      </c>
      <c r="D86" s="179">
        <f>Fintab!I131</f>
        <v>12</v>
      </c>
      <c r="E86" s="179">
        <f>Fintab!J131</f>
        <v>153391</v>
      </c>
      <c r="F86" s="159">
        <f t="shared" si="5"/>
        <v>783140.8</v>
      </c>
      <c r="G86" s="181" t="s">
        <v>856</v>
      </c>
      <c r="H86" s="179">
        <f>IF(LEN(I86)&gt;1,LEN(I86), 0)</f>
        <v>18</v>
      </c>
      <c r="I86" s="178" t="str">
        <f>IF(Tablica_A!O60&lt;&gt; "",Tablica_A!O60,"-")</f>
        <v>ŽELJKA SELINGERA 6</v>
      </c>
    </row>
    <row r="87" spans="1:9" hidden="1" x14ac:dyDescent="0.2">
      <c r="A87" s="179">
        <f>Fintab!F132</f>
        <v>93</v>
      </c>
      <c r="B87" s="179">
        <f>Fintab!G132</f>
        <v>84237</v>
      </c>
      <c r="C87" s="179">
        <f>Fintab!H132</f>
        <v>27277</v>
      </c>
      <c r="D87" s="179">
        <f>Fintab!I132</f>
        <v>84237</v>
      </c>
      <c r="E87" s="179">
        <f>Fintab!J132</f>
        <v>27277</v>
      </c>
      <c r="F87" s="159">
        <f t="shared" si="5"/>
        <v>465567.30000000005</v>
      </c>
      <c r="G87" s="181" t="s">
        <v>857</v>
      </c>
      <c r="H87" s="179">
        <f>IF(LEN(I87)&gt;1,LEN(I87), 0)</f>
        <v>12</v>
      </c>
      <c r="I87" s="178" t="str">
        <f>IF(Tablica_A!C62&lt;&gt; "",Tablica_A!C62,"-")</f>
        <v>BARICA MACAN</v>
      </c>
    </row>
    <row r="88" spans="1:9" hidden="1" x14ac:dyDescent="0.2">
      <c r="A88" s="179">
        <f>Fintab!F133</f>
        <v>94</v>
      </c>
      <c r="B88" s="179">
        <f>Fintab!G133</f>
        <v>0</v>
      </c>
      <c r="C88" s="179">
        <f>Fintab!H133</f>
        <v>0</v>
      </c>
      <c r="D88" s="179">
        <f>Fintab!I133</f>
        <v>0</v>
      </c>
      <c r="E88" s="179">
        <f>Fintab!J133</f>
        <v>0</v>
      </c>
      <c r="F88" s="159">
        <f t="shared" si="5"/>
        <v>0</v>
      </c>
      <c r="G88" s="181" t="s">
        <v>858</v>
      </c>
      <c r="H88" s="179">
        <f>Tablica_A!I62</f>
        <v>18140</v>
      </c>
      <c r="I88" s="178" t="s">
        <v>784</v>
      </c>
    </row>
    <row r="89" spans="1:9" hidden="1" x14ac:dyDescent="0.2">
      <c r="A89" s="179">
        <f>Fintab!F134</f>
        <v>95</v>
      </c>
      <c r="B89" s="179">
        <f>Fintab!G134</f>
        <v>43486</v>
      </c>
      <c r="C89" s="179">
        <f>Fintab!H134</f>
        <v>0</v>
      </c>
      <c r="D89" s="179">
        <f>Fintab!I134</f>
        <v>4079</v>
      </c>
      <c r="E89" s="179">
        <f>Fintab!J134</f>
        <v>39407</v>
      </c>
      <c r="F89" s="159">
        <f t="shared" si="5"/>
        <v>202683.44999999998</v>
      </c>
      <c r="G89" s="181" t="s">
        <v>859</v>
      </c>
      <c r="H89" s="179">
        <f>IF(LEN(I89)&gt;1,LEN(I89), 0)</f>
        <v>6</v>
      </c>
      <c r="I89" s="178" t="str">
        <f>IF(Tablica_A!K62&lt;&gt; "",Tablica_A!K62,"-")</f>
        <v>ZAGREB</v>
      </c>
    </row>
    <row r="90" spans="1:9" hidden="1" x14ac:dyDescent="0.2">
      <c r="A90" s="179">
        <f>Fintab!F135</f>
        <v>96</v>
      </c>
      <c r="B90" s="179">
        <f>Fintab!G135</f>
        <v>39992</v>
      </c>
      <c r="C90" s="179">
        <f>Fintab!H135</f>
        <v>0</v>
      </c>
      <c r="D90" s="179">
        <f>Fintab!I135</f>
        <v>0</v>
      </c>
      <c r="E90" s="179">
        <f>Fintab!J135</f>
        <v>39992</v>
      </c>
      <c r="F90" s="159">
        <f t="shared" si="5"/>
        <v>191961.60000000001</v>
      </c>
      <c r="G90" s="181" t="s">
        <v>860</v>
      </c>
      <c r="H90" s="179">
        <f>IF(LEN(I90)&gt;1,LEN(I90), 0)</f>
        <v>10</v>
      </c>
      <c r="I90" s="178" t="str">
        <f>IF(Tablica_A!O62&lt;&gt; "",Tablica_A!O62,"-")</f>
        <v>STONSKA 13</v>
      </c>
    </row>
    <row r="91" spans="1:9" hidden="1" x14ac:dyDescent="0.2">
      <c r="A91" s="179">
        <f>Fintab!F136</f>
        <v>97</v>
      </c>
      <c r="B91" s="179">
        <f>Fintab!G136</f>
        <v>0</v>
      </c>
      <c r="C91" s="179">
        <f>Fintab!H136</f>
        <v>0</v>
      </c>
      <c r="D91" s="179">
        <f>Fintab!I136</f>
        <v>0</v>
      </c>
      <c r="E91" s="179">
        <f>Fintab!J136</f>
        <v>0</v>
      </c>
      <c r="F91" s="159">
        <f t="shared" si="5"/>
        <v>0</v>
      </c>
      <c r="G91" s="181" t="s">
        <v>861</v>
      </c>
      <c r="H91" s="179">
        <f>IF(LEN(I91)&gt;1,LEN(I91), 0)</f>
        <v>15</v>
      </c>
      <c r="I91" s="178" t="str">
        <f>IF(Tablica_A!C64&lt;&gt; "",Tablica_A!C64,"-")</f>
        <v>MARIJAN CINGULA</v>
      </c>
    </row>
    <row r="92" spans="1:9" hidden="1" x14ac:dyDescent="0.2">
      <c r="A92" s="179">
        <f>Fintab!F137</f>
        <v>98</v>
      </c>
      <c r="B92" s="179">
        <f>Fintab!G137</f>
        <v>3494</v>
      </c>
      <c r="C92" s="179">
        <f>Fintab!H137</f>
        <v>0</v>
      </c>
      <c r="D92" s="179">
        <f>Fintab!I137</f>
        <v>4079</v>
      </c>
      <c r="E92" s="179">
        <f>Fintab!J137</f>
        <v>-585</v>
      </c>
      <c r="F92" s="159">
        <f t="shared" si="5"/>
        <v>13123.18</v>
      </c>
      <c r="G92" s="181" t="s">
        <v>862</v>
      </c>
      <c r="H92" s="179">
        <f>Tablica_A!I64</f>
        <v>19391</v>
      </c>
      <c r="I92" s="178" t="s">
        <v>784</v>
      </c>
    </row>
    <row r="93" spans="1:9" hidden="1" x14ac:dyDescent="0.2">
      <c r="A93" s="179">
        <f>Fintab!F138</f>
        <v>99</v>
      </c>
      <c r="B93" s="179">
        <f>Fintab!G138</f>
        <v>0</v>
      </c>
      <c r="C93" s="179">
        <f>Fintab!H138</f>
        <v>0</v>
      </c>
      <c r="D93" s="179">
        <f>Fintab!I138</f>
        <v>0</v>
      </c>
      <c r="E93" s="179">
        <f>Fintab!J138</f>
        <v>0</v>
      </c>
      <c r="F93" s="159">
        <f t="shared" si="5"/>
        <v>0</v>
      </c>
      <c r="G93" s="181" t="s">
        <v>863</v>
      </c>
      <c r="H93" s="179">
        <f>IF(LEN(I93)&gt;1,LEN(I93), 0)</f>
        <v>8</v>
      </c>
      <c r="I93" s="178" t="str">
        <f>IF(Tablica_A!K64&lt;&gt; "",Tablica_A!K64,"-")</f>
        <v>VARAŽDIN</v>
      </c>
    </row>
    <row r="94" spans="1:9" hidden="1" x14ac:dyDescent="0.2">
      <c r="A94" s="179">
        <f>Fintab!F139</f>
        <v>100</v>
      </c>
      <c r="B94" s="179">
        <f>Fintab!G139</f>
        <v>0</v>
      </c>
      <c r="C94" s="179">
        <f>Fintab!H139</f>
        <v>0</v>
      </c>
      <c r="D94" s="179">
        <f>Fintab!I139</f>
        <v>0</v>
      </c>
      <c r="E94" s="179">
        <f>Fintab!J139</f>
        <v>0</v>
      </c>
      <c r="F94" s="159">
        <f t="shared" si="5"/>
        <v>0</v>
      </c>
      <c r="G94" s="181" t="s">
        <v>864</v>
      </c>
      <c r="H94" s="179">
        <f>IF(LEN(I94)&gt;1,LEN(I94), 0)</f>
        <v>13</v>
      </c>
      <c r="I94" s="178" t="str">
        <f>IF(Tablica_A!O64&lt;&gt; "",Tablica_A!O64,"-")</f>
        <v>M. KRLEŽE 1/A</v>
      </c>
    </row>
    <row r="95" spans="1:9" hidden="1" x14ac:dyDescent="0.2">
      <c r="A95" s="179">
        <f>Fintab!F140</f>
        <v>101</v>
      </c>
      <c r="B95" s="179">
        <f>Fintab!G140</f>
        <v>0</v>
      </c>
      <c r="C95" s="179">
        <f>Fintab!H140</f>
        <v>0</v>
      </c>
      <c r="D95" s="179">
        <f>Fintab!I140</f>
        <v>0</v>
      </c>
      <c r="E95" s="179">
        <f>Fintab!J140</f>
        <v>0</v>
      </c>
      <c r="F95" s="159">
        <f t="shared" si="5"/>
        <v>0</v>
      </c>
      <c r="G95" s="181" t="s">
        <v>865</v>
      </c>
      <c r="H95" s="179">
        <f>IF(LEN(I95)&gt;1,LEN(I95), 0)</f>
        <v>13</v>
      </c>
      <c r="I95" s="178" t="str">
        <f>IF(Tablica_A!C66&lt;&gt; "",Tablica_A!C66,"-")</f>
        <v>BORIS HMELINA</v>
      </c>
    </row>
    <row r="96" spans="1:9" hidden="1" x14ac:dyDescent="0.2">
      <c r="A96" s="179">
        <f>Fintab!F141</f>
        <v>102</v>
      </c>
      <c r="B96" s="179">
        <f>Fintab!G141</f>
        <v>1879428</v>
      </c>
      <c r="C96" s="179">
        <f>Fintab!H141</f>
        <v>113602</v>
      </c>
      <c r="D96" s="179">
        <f>Fintab!I141</f>
        <v>88328</v>
      </c>
      <c r="E96" s="179">
        <f>Fintab!J141</f>
        <v>1904702</v>
      </c>
      <c r="F96" s="159">
        <f t="shared" si="5"/>
        <v>10190232.48</v>
      </c>
      <c r="G96" s="181" t="s">
        <v>866</v>
      </c>
      <c r="H96" s="179">
        <f>Tablica_A!I66</f>
        <v>16513</v>
      </c>
      <c r="I96" s="178" t="s">
        <v>784</v>
      </c>
    </row>
    <row r="97" spans="1:9" hidden="1" x14ac:dyDescent="0.2">
      <c r="A97" s="179">
        <v>0</v>
      </c>
      <c r="B97" s="179">
        <v>0</v>
      </c>
      <c r="C97" s="179">
        <v>0</v>
      </c>
      <c r="D97" s="179">
        <v>0</v>
      </c>
      <c r="E97" s="179">
        <v>0</v>
      </c>
      <c r="F97" s="159">
        <v>0</v>
      </c>
      <c r="G97" s="181" t="s">
        <v>867</v>
      </c>
      <c r="H97" s="179">
        <f>IF(LEN(I97)&gt;1,LEN(I97), 0)</f>
        <v>6</v>
      </c>
      <c r="I97" s="178" t="str">
        <f>IF(Tablica_A!K66&lt;&gt; "",Tablica_A!K66,"-")</f>
        <v>ZAGREB</v>
      </c>
    </row>
    <row r="98" spans="1:9" hidden="1" x14ac:dyDescent="0.2">
      <c r="A98" s="179">
        <v>0</v>
      </c>
      <c r="B98" s="179">
        <v>0</v>
      </c>
      <c r="C98" s="179">
        <v>0</v>
      </c>
      <c r="D98" s="179">
        <v>0</v>
      </c>
      <c r="E98" s="179">
        <v>0</v>
      </c>
      <c r="F98" s="159">
        <v>0</v>
      </c>
      <c r="G98" s="181" t="s">
        <v>868</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869</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870</v>
      </c>
      <c r="H100" s="179">
        <f>Tablica_A!I68</f>
        <v>12560</v>
      </c>
      <c r="I100" s="178" t="s">
        <v>784</v>
      </c>
    </row>
    <row r="101" spans="1:9" hidden="1" x14ac:dyDescent="0.2">
      <c r="A101" s="179">
        <v>0</v>
      </c>
      <c r="B101" s="179">
        <v>0</v>
      </c>
      <c r="C101" s="179">
        <v>0</v>
      </c>
      <c r="D101" s="179">
        <v>0</v>
      </c>
      <c r="E101" s="179">
        <v>0</v>
      </c>
      <c r="F101" s="159">
        <v>0</v>
      </c>
      <c r="G101" s="181" t="s">
        <v>871</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872</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873</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874</v>
      </c>
      <c r="H104" s="179">
        <f>Tablica_A!I70</f>
        <v>12550</v>
      </c>
      <c r="I104" s="178" t="s">
        <v>784</v>
      </c>
    </row>
    <row r="105" spans="1:9" hidden="1" x14ac:dyDescent="0.2">
      <c r="A105" s="179">
        <v>0</v>
      </c>
      <c r="B105" s="179">
        <v>0</v>
      </c>
      <c r="C105" s="179">
        <v>0</v>
      </c>
      <c r="D105" s="179">
        <v>0</v>
      </c>
      <c r="E105" s="179">
        <v>0</v>
      </c>
      <c r="F105" s="159">
        <v>0</v>
      </c>
      <c r="G105" s="181" t="s">
        <v>875</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876</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877</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878</v>
      </c>
      <c r="H108" s="179">
        <f>Tablica_A!I72</f>
        <v>17969</v>
      </c>
      <c r="I108" s="178" t="s">
        <v>784</v>
      </c>
    </row>
    <row r="109" spans="1:9" hidden="1" x14ac:dyDescent="0.2">
      <c r="A109" s="179">
        <v>0</v>
      </c>
      <c r="B109" s="179">
        <v>0</v>
      </c>
      <c r="C109" s="179">
        <v>0</v>
      </c>
      <c r="D109" s="179">
        <v>0</v>
      </c>
      <c r="E109" s="179">
        <v>0</v>
      </c>
      <c r="F109" s="159">
        <v>0</v>
      </c>
      <c r="G109" s="181" t="s">
        <v>879</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880</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881</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882</v>
      </c>
      <c r="H112" s="179">
        <f>Tablica_A!I74</f>
        <v>24262</v>
      </c>
      <c r="I112" s="178" t="s">
        <v>784</v>
      </c>
    </row>
    <row r="113" spans="1:9" hidden="1" x14ac:dyDescent="0.2">
      <c r="A113" s="179">
        <v>0</v>
      </c>
      <c r="B113" s="179">
        <v>0</v>
      </c>
      <c r="C113" s="179">
        <v>0</v>
      </c>
      <c r="D113" s="179">
        <v>0</v>
      </c>
      <c r="E113" s="179">
        <v>0</v>
      </c>
      <c r="F113" s="159">
        <v>0</v>
      </c>
      <c r="G113" s="181" t="s">
        <v>883</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884</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885</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886</v>
      </c>
      <c r="H116" s="179">
        <f>Tablica_A!I76</f>
        <v>0</v>
      </c>
      <c r="I116" s="178" t="s">
        <v>784</v>
      </c>
    </row>
    <row r="117" spans="1:9" hidden="1" x14ac:dyDescent="0.2">
      <c r="A117" s="179">
        <v>0</v>
      </c>
      <c r="B117" s="179">
        <v>0</v>
      </c>
      <c r="C117" s="179">
        <v>0</v>
      </c>
      <c r="D117" s="179">
        <v>0</v>
      </c>
      <c r="E117" s="179">
        <v>0</v>
      </c>
      <c r="F117" s="159">
        <v>0</v>
      </c>
      <c r="G117" s="181" t="s">
        <v>887</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888</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1</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13</v>
      </c>
      <c r="H120" s="179">
        <f>Tablica_A!I78</f>
        <v>0</v>
      </c>
      <c r="I120" s="178" t="s">
        <v>784</v>
      </c>
    </row>
    <row r="121" spans="1:9" hidden="1" x14ac:dyDescent="0.2">
      <c r="A121" s="179">
        <v>0</v>
      </c>
      <c r="B121" s="179">
        <v>0</v>
      </c>
      <c r="C121" s="179">
        <v>0</v>
      </c>
      <c r="D121" s="179">
        <v>0</v>
      </c>
      <c r="E121" s="179">
        <v>0</v>
      </c>
      <c r="F121" s="159">
        <v>0</v>
      </c>
      <c r="G121" s="181" t="s">
        <v>14</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15</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898</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899</v>
      </c>
      <c r="H124" s="179">
        <f>Tablica_A!I80</f>
        <v>0</v>
      </c>
      <c r="I124" s="178" t="s">
        <v>784</v>
      </c>
    </row>
    <row r="125" spans="1:9" hidden="1" x14ac:dyDescent="0.2">
      <c r="A125" s="179">
        <v>0</v>
      </c>
      <c r="B125" s="179">
        <v>0</v>
      </c>
      <c r="C125" s="179">
        <v>0</v>
      </c>
      <c r="D125" s="179">
        <v>0</v>
      </c>
      <c r="E125" s="179">
        <v>0</v>
      </c>
      <c r="F125" s="159">
        <v>0</v>
      </c>
      <c r="G125" s="181" t="s">
        <v>900</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0</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894</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895</v>
      </c>
      <c r="H128" s="179">
        <f>Tablica_A!I82</f>
        <v>0</v>
      </c>
      <c r="I128" s="178" t="s">
        <v>784</v>
      </c>
    </row>
    <row r="129" spans="1:9" hidden="1" x14ac:dyDescent="0.2">
      <c r="A129" s="179">
        <v>0</v>
      </c>
      <c r="B129" s="179">
        <v>0</v>
      </c>
      <c r="C129" s="179">
        <v>0</v>
      </c>
      <c r="D129" s="179">
        <v>0</v>
      </c>
      <c r="E129" s="179">
        <v>0</v>
      </c>
      <c r="F129" s="159">
        <v>0</v>
      </c>
      <c r="G129" s="181" t="s">
        <v>896</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897</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893</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890</v>
      </c>
      <c r="H132" s="179">
        <f>Tablica_A!I84</f>
        <v>0</v>
      </c>
      <c r="I132" s="178" t="s">
        <v>784</v>
      </c>
    </row>
    <row r="133" spans="1:9" hidden="1" x14ac:dyDescent="0.2">
      <c r="A133" s="179">
        <v>0</v>
      </c>
      <c r="B133" s="179">
        <v>0</v>
      </c>
      <c r="C133" s="179">
        <v>0</v>
      </c>
      <c r="D133" s="179">
        <v>0</v>
      </c>
      <c r="E133" s="179">
        <v>0</v>
      </c>
      <c r="F133" s="159">
        <v>0</v>
      </c>
      <c r="G133" s="181" t="s">
        <v>891</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892</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16</v>
      </c>
      <c r="H135" s="179">
        <f>Tablica_A!U90</f>
        <v>18805</v>
      </c>
      <c r="I135" s="178" t="s">
        <v>784</v>
      </c>
    </row>
    <row r="136" spans="1:9" hidden="1" x14ac:dyDescent="0.2">
      <c r="A136" s="179">
        <v>0</v>
      </c>
      <c r="B136" s="179">
        <v>0</v>
      </c>
      <c r="C136" s="179">
        <v>0</v>
      </c>
      <c r="D136" s="179">
        <v>0</v>
      </c>
      <c r="E136" s="179">
        <v>0</v>
      </c>
      <c r="F136" s="159">
        <v>0</v>
      </c>
      <c r="G136" s="178" t="s">
        <v>28</v>
      </c>
      <c r="H136" s="179">
        <v>0</v>
      </c>
      <c r="I136" s="178" t="str">
        <f>IF(Tablica_A!C95&lt;&gt; "",Tablica_A!C95,"-")</f>
        <v xml:space="preserve">HRVATSKI FOND ZA PRIVATIZACIJU  </v>
      </c>
    </row>
    <row r="137" spans="1:9" hidden="1" x14ac:dyDescent="0.2">
      <c r="A137" s="179">
        <v>0</v>
      </c>
      <c r="B137" s="179">
        <v>0</v>
      </c>
      <c r="C137" s="179">
        <v>0</v>
      </c>
      <c r="D137" s="179">
        <v>0</v>
      </c>
      <c r="E137" s="179">
        <v>0</v>
      </c>
      <c r="F137" s="159">
        <v>0</v>
      </c>
      <c r="G137" s="178" t="s">
        <v>29</v>
      </c>
      <c r="H137" s="179">
        <f t="shared" ref="H137:H155" si="6">IF(LEN(I137)&gt;1,LEN(I137), 0)</f>
        <v>4</v>
      </c>
      <c r="I137" s="178" t="str">
        <f>IF(Tablica_A!C97&lt;&gt; "",Tablica_A!C97,"-")</f>
        <v>HZMO</v>
      </c>
    </row>
    <row r="138" spans="1:9" hidden="1" x14ac:dyDescent="0.2">
      <c r="A138" s="179">
        <v>0</v>
      </c>
      <c r="B138" s="179">
        <v>0</v>
      </c>
      <c r="C138" s="179">
        <v>0</v>
      </c>
      <c r="D138" s="179">
        <v>0</v>
      </c>
      <c r="E138" s="179">
        <v>0</v>
      </c>
      <c r="F138" s="159">
        <v>0</v>
      </c>
      <c r="G138" s="178" t="s">
        <v>30</v>
      </c>
      <c r="H138" s="179">
        <f t="shared" si="6"/>
        <v>43</v>
      </c>
      <c r="I138" s="178" t="str">
        <f>IF(Tablica_A!C99&lt;&gt; "",Tablica_A!C99,"-")</f>
        <v>PBZ D.D./KAPITALNI FOND D.D./ZATVORENI FOND</v>
      </c>
    </row>
    <row r="139" spans="1:9" hidden="1" x14ac:dyDescent="0.2">
      <c r="A139" s="179">
        <v>0</v>
      </c>
      <c r="B139" s="179">
        <v>0</v>
      </c>
      <c r="C139" s="179">
        <v>0</v>
      </c>
      <c r="D139" s="179">
        <v>0</v>
      </c>
      <c r="E139" s="179">
        <v>0</v>
      </c>
      <c r="F139" s="159">
        <v>0</v>
      </c>
      <c r="G139" s="178" t="s">
        <v>31</v>
      </c>
      <c r="H139" s="179">
        <f t="shared" si="6"/>
        <v>57</v>
      </c>
      <c r="I139" s="178" t="str">
        <f>IF(Tablica_A!C101&lt;&gt; "",Tablica_A!C101,"-")</f>
        <v>HVB ST BANKA D.D./ZBIRNI RN ZA BANK AUSTRIA CREDITANSTALG</v>
      </c>
    </row>
    <row r="140" spans="1:9" hidden="1" x14ac:dyDescent="0.2">
      <c r="A140" s="179">
        <v>0</v>
      </c>
      <c r="B140" s="179">
        <v>0</v>
      </c>
      <c r="C140" s="179">
        <v>0</v>
      </c>
      <c r="D140" s="179">
        <v>0</v>
      </c>
      <c r="E140" s="179">
        <v>0</v>
      </c>
      <c r="F140" s="159">
        <v>0</v>
      </c>
      <c r="G140" s="178" t="s">
        <v>32</v>
      </c>
      <c r="H140" s="179">
        <f t="shared" si="6"/>
        <v>11</v>
      </c>
      <c r="I140" s="178" t="str">
        <f>IF(Tablica_A!C103&lt;&gt; "",Tablica_A!C103,"-")</f>
        <v>FRANCK D.D.</v>
      </c>
    </row>
    <row r="141" spans="1:9" hidden="1" x14ac:dyDescent="0.2">
      <c r="A141" s="179">
        <v>0</v>
      </c>
      <c r="B141" s="179">
        <v>0</v>
      </c>
      <c r="C141" s="179">
        <v>0</v>
      </c>
      <c r="D141" s="179">
        <v>0</v>
      </c>
      <c r="E141" s="179">
        <v>0</v>
      </c>
      <c r="F141" s="159">
        <v>0</v>
      </c>
      <c r="G141" s="178" t="s">
        <v>33</v>
      </c>
      <c r="H141" s="179">
        <f t="shared" si="6"/>
        <v>35</v>
      </c>
      <c r="I141" s="178" t="str">
        <f>IF(Tablica_A!C105&lt;&gt; "",Tablica_A!C105,"-")</f>
        <v>HRVATSKI FOND ZA PRIVATIZACIJU/HZMO</v>
      </c>
    </row>
    <row r="142" spans="1:9" hidden="1" x14ac:dyDescent="0.2">
      <c r="A142" s="179">
        <v>0</v>
      </c>
      <c r="B142" s="179">
        <v>0</v>
      </c>
      <c r="C142" s="179">
        <v>0</v>
      </c>
      <c r="D142" s="179">
        <v>0</v>
      </c>
      <c r="E142" s="179">
        <v>0</v>
      </c>
      <c r="F142" s="159">
        <v>0</v>
      </c>
      <c r="G142" s="178" t="s">
        <v>34</v>
      </c>
      <c r="H142" s="179">
        <f t="shared" si="6"/>
        <v>8</v>
      </c>
      <c r="I142" s="178" t="str">
        <f>IF(Tablica_A!C107&lt;&gt; "",Tablica_A!C107,"-")</f>
        <v>PBZ D.D.</v>
      </c>
    </row>
    <row r="143" spans="1:9" hidden="1" x14ac:dyDescent="0.2">
      <c r="A143" s="179">
        <v>0</v>
      </c>
      <c r="B143" s="179">
        <v>0</v>
      </c>
      <c r="C143" s="179">
        <v>0</v>
      </c>
      <c r="D143" s="179">
        <v>0</v>
      </c>
      <c r="E143" s="179">
        <v>0</v>
      </c>
      <c r="F143" s="159">
        <v>0</v>
      </c>
      <c r="G143" s="178" t="s">
        <v>35</v>
      </c>
      <c r="H143" s="179">
        <f t="shared" si="6"/>
        <v>37</v>
      </c>
      <c r="I143" s="178" t="str">
        <f>IF(Tablica_A!C109&lt;&gt; "",Tablica_A!C109,"-")</f>
        <v>PBZ D.D./NLB/HANSABANK CLIENT ACCOUNT</v>
      </c>
    </row>
    <row r="144" spans="1:9" hidden="1" x14ac:dyDescent="0.2">
      <c r="A144" s="179">
        <v>0</v>
      </c>
      <c r="B144" s="179">
        <v>0</v>
      </c>
      <c r="C144" s="179">
        <v>0</v>
      </c>
      <c r="D144" s="179">
        <v>0</v>
      </c>
      <c r="E144" s="179">
        <v>0</v>
      </c>
      <c r="F144" s="159">
        <v>0</v>
      </c>
      <c r="G144" s="178" t="s">
        <v>36</v>
      </c>
      <c r="H144" s="179">
        <f t="shared" si="6"/>
        <v>57</v>
      </c>
      <c r="I144" s="178" t="str">
        <f>IF(Tablica_A!C111&lt;&gt; "",Tablica_A!C111,"-")</f>
        <v>HVB ST BANKA D.D./ZBIRNI RN SKANIDINAVSKA ENSKILDA BANKEN</v>
      </c>
    </row>
    <row r="145" spans="1:9" hidden="1" x14ac:dyDescent="0.2">
      <c r="A145" s="179">
        <v>0</v>
      </c>
      <c r="B145" s="179">
        <v>0</v>
      </c>
      <c r="C145" s="179">
        <v>0</v>
      </c>
      <c r="D145" s="179">
        <v>0</v>
      </c>
      <c r="E145" s="179">
        <v>0</v>
      </c>
      <c r="F145" s="159">
        <v>0</v>
      </c>
      <c r="G145" s="178" t="s">
        <v>37</v>
      </c>
      <c r="H145" s="179">
        <f t="shared" si="6"/>
        <v>57</v>
      </c>
      <c r="I145" s="178" t="str">
        <f>IF(Tablica_A!C113&lt;&gt; "",Tablica_A!C113,"-")</f>
        <v>HVB ST BANKA D.D./RAIFFEISEN MIROV.DRUŠTVO-OBV. MIR. FOND</v>
      </c>
    </row>
    <row r="146" spans="1:9" hidden="1" x14ac:dyDescent="0.2">
      <c r="A146" s="179">
        <v>0</v>
      </c>
      <c r="B146" s="179">
        <v>0</v>
      </c>
      <c r="C146" s="179">
        <v>0</v>
      </c>
      <c r="D146" s="179">
        <v>0</v>
      </c>
      <c r="E146" s="179">
        <v>0</v>
      </c>
      <c r="F146" s="159">
        <v>0</v>
      </c>
      <c r="G146" s="178" t="s">
        <v>38</v>
      </c>
      <c r="H146" s="179">
        <f t="shared" si="6"/>
        <v>22</v>
      </c>
      <c r="I146" s="178" t="str">
        <f>IF(Tablica_A!K95&lt;&gt; "",Tablica_A!K95,"-")</f>
        <v>IVANA LUČIĆA 6, ZAGREB</v>
      </c>
    </row>
    <row r="147" spans="1:9" hidden="1" x14ac:dyDescent="0.2">
      <c r="A147" s="179">
        <v>0</v>
      </c>
      <c r="B147" s="179">
        <v>0</v>
      </c>
      <c r="C147" s="179">
        <v>0</v>
      </c>
      <c r="D147" s="179">
        <v>0</v>
      </c>
      <c r="E147" s="179">
        <v>0</v>
      </c>
      <c r="F147" s="159">
        <v>0</v>
      </c>
      <c r="G147" s="178" t="s">
        <v>39</v>
      </c>
      <c r="H147" s="179">
        <f t="shared" si="6"/>
        <v>23</v>
      </c>
      <c r="I147" s="178" t="str">
        <f>IF(Tablica_A!K97&lt;&gt; "",Tablica_A!K97,"-")</f>
        <v>A. MIHANOVIĆA 3, ZAGREB</v>
      </c>
    </row>
    <row r="148" spans="1:9" hidden="1" x14ac:dyDescent="0.2">
      <c r="A148" s="179">
        <v>0</v>
      </c>
      <c r="B148" s="179">
        <v>0</v>
      </c>
      <c r="C148" s="179">
        <v>0</v>
      </c>
      <c r="D148" s="179">
        <v>0</v>
      </c>
      <c r="E148" s="179">
        <v>0</v>
      </c>
      <c r="F148" s="159">
        <v>0</v>
      </c>
      <c r="G148" s="178" t="s">
        <v>40</v>
      </c>
      <c r="H148" s="179">
        <f t="shared" si="6"/>
        <v>26</v>
      </c>
      <c r="I148" s="178" t="str">
        <f>IF(Tablica_A!K99&lt;&gt; "",Tablica_A!K99,"-")</f>
        <v>KRALJA DRŽISLAVA 5, ZAGREB</v>
      </c>
    </row>
    <row r="149" spans="1:9" hidden="1" x14ac:dyDescent="0.2">
      <c r="A149" s="179">
        <v>0</v>
      </c>
      <c r="B149" s="179">
        <v>0</v>
      </c>
      <c r="C149" s="179">
        <v>0</v>
      </c>
      <c r="D149" s="179">
        <v>0</v>
      </c>
      <c r="E149" s="179">
        <v>0</v>
      </c>
      <c r="F149" s="159">
        <v>0</v>
      </c>
      <c r="G149" s="178" t="s">
        <v>41</v>
      </c>
      <c r="H149" s="179">
        <f t="shared" si="6"/>
        <v>22</v>
      </c>
      <c r="I149" s="178" t="str">
        <f>IF(Tablica_A!K101&lt;&gt; "",Tablica_A!K101,"-")</f>
        <v>R. BOŠKOVIĆA 16, SPLIT</v>
      </c>
    </row>
    <row r="150" spans="1:9" hidden="1" x14ac:dyDescent="0.2">
      <c r="A150" s="179">
        <v>0</v>
      </c>
      <c r="B150" s="179">
        <v>0</v>
      </c>
      <c r="C150" s="179">
        <v>0</v>
      </c>
      <c r="D150" s="179">
        <v>0</v>
      </c>
      <c r="E150" s="179">
        <v>0</v>
      </c>
      <c r="F150" s="159">
        <v>0</v>
      </c>
      <c r="G150" s="178" t="s">
        <v>42</v>
      </c>
      <c r="H150" s="179">
        <f t="shared" si="6"/>
        <v>20</v>
      </c>
      <c r="I150" s="178" t="str">
        <f>IF(Tablica_A!K103&lt;&gt; "",Tablica_A!K103,"-")</f>
        <v>VODOVODNA 20, ZAGREB</v>
      </c>
    </row>
    <row r="151" spans="1:9" hidden="1" x14ac:dyDescent="0.2">
      <c r="A151" s="179">
        <v>0</v>
      </c>
      <c r="B151" s="179">
        <v>0</v>
      </c>
      <c r="C151" s="179">
        <v>0</v>
      </c>
      <c r="D151" s="179">
        <v>0</v>
      </c>
      <c r="E151" s="179">
        <v>0</v>
      </c>
      <c r="F151" s="159">
        <v>0</v>
      </c>
      <c r="G151" s="178" t="s">
        <v>43</v>
      </c>
      <c r="H151" s="179">
        <f t="shared" si="6"/>
        <v>22</v>
      </c>
      <c r="I151" s="178" t="str">
        <f>IF(Tablica_A!K105&lt;&gt; "",Tablica_A!K105,"-")</f>
        <v>IVANA LUČIĆA 6, ZAGREB</v>
      </c>
    </row>
    <row r="152" spans="1:9" hidden="1" x14ac:dyDescent="0.2">
      <c r="A152" s="179">
        <v>0</v>
      </c>
      <c r="B152" s="179">
        <v>0</v>
      </c>
      <c r="C152" s="179">
        <v>0</v>
      </c>
      <c r="D152" s="179">
        <v>0</v>
      </c>
      <c r="E152" s="179">
        <v>0</v>
      </c>
      <c r="F152" s="159">
        <v>0</v>
      </c>
      <c r="G152" s="178" t="s">
        <v>44</v>
      </c>
      <c r="H152" s="179">
        <f t="shared" si="6"/>
        <v>17</v>
      </c>
      <c r="I152" s="178" t="str">
        <f>IF(Tablica_A!K107&lt;&gt; "",Tablica_A!K107,"-")</f>
        <v>RAČKOGA 6, ZAGREB</v>
      </c>
    </row>
    <row r="153" spans="1:9" hidden="1" x14ac:dyDescent="0.2">
      <c r="A153" s="179">
        <v>0</v>
      </c>
      <c r="B153" s="179">
        <v>0</v>
      </c>
      <c r="C153" s="179">
        <v>0</v>
      </c>
      <c r="D153" s="179">
        <v>0</v>
      </c>
      <c r="E153" s="179">
        <v>0</v>
      </c>
      <c r="F153" s="159">
        <v>0</v>
      </c>
      <c r="G153" s="178" t="s">
        <v>45</v>
      </c>
      <c r="H153" s="179">
        <f t="shared" si="6"/>
        <v>17</v>
      </c>
      <c r="I153" s="178" t="str">
        <f>IF(Tablica_A!K109&lt;&gt; "",Tablica_A!K109,"-")</f>
        <v>RAČKOGA 6, ZAGREB</v>
      </c>
    </row>
    <row r="154" spans="1:9" hidden="1" x14ac:dyDescent="0.2">
      <c r="A154" s="179">
        <v>0</v>
      </c>
      <c r="B154" s="179">
        <v>0</v>
      </c>
      <c r="C154" s="179">
        <v>0</v>
      </c>
      <c r="D154" s="179">
        <v>0</v>
      </c>
      <c r="E154" s="179">
        <v>0</v>
      </c>
      <c r="F154" s="159">
        <v>0</v>
      </c>
      <c r="G154" s="178" t="s">
        <v>46</v>
      </c>
      <c r="H154" s="179">
        <f t="shared" si="6"/>
        <v>22</v>
      </c>
      <c r="I154" s="178" t="str">
        <f>IF(Tablica_A!K111&lt;&gt; "",Tablica_A!K111,"-")</f>
        <v>R. BOŠKOVIĆA 16, SPLIT</v>
      </c>
    </row>
    <row r="155" spans="1:9" hidden="1" x14ac:dyDescent="0.2">
      <c r="A155" s="179">
        <v>0</v>
      </c>
      <c r="B155" s="179">
        <v>0</v>
      </c>
      <c r="C155" s="179">
        <v>0</v>
      </c>
      <c r="D155" s="179">
        <v>0</v>
      </c>
      <c r="E155" s="179">
        <v>0</v>
      </c>
      <c r="F155" s="159">
        <v>0</v>
      </c>
      <c r="G155" s="178" t="s">
        <v>47</v>
      </c>
      <c r="H155" s="179">
        <f t="shared" si="6"/>
        <v>22</v>
      </c>
      <c r="I155" s="178" t="str">
        <f>IF(Tablica_A!K113&lt;&gt; "",Tablica_A!K113,"-")</f>
        <v>R. BOŠKOVIĆA 16, SPLIT</v>
      </c>
    </row>
    <row r="156" spans="1:9" hidden="1" x14ac:dyDescent="0.2">
      <c r="A156" s="179">
        <v>0</v>
      </c>
      <c r="B156" s="179">
        <v>0</v>
      </c>
      <c r="C156" s="179">
        <v>0</v>
      </c>
      <c r="D156" s="179">
        <v>0</v>
      </c>
      <c r="E156" s="179">
        <v>0</v>
      </c>
      <c r="F156" s="159">
        <v>0</v>
      </c>
      <c r="G156" s="178" t="s">
        <v>57</v>
      </c>
      <c r="H156" s="179">
        <f>Tablica_A!S95</f>
        <v>561817</v>
      </c>
      <c r="I156" s="178" t="s">
        <v>784</v>
      </c>
    </row>
    <row r="157" spans="1:9" hidden="1" x14ac:dyDescent="0.2">
      <c r="A157" s="179">
        <v>0</v>
      </c>
      <c r="B157" s="179">
        <v>0</v>
      </c>
      <c r="C157" s="179">
        <v>0</v>
      </c>
      <c r="D157" s="179">
        <v>0</v>
      </c>
      <c r="E157" s="179">
        <v>0</v>
      </c>
      <c r="F157" s="159">
        <v>0</v>
      </c>
      <c r="G157" s="178" t="s">
        <v>48</v>
      </c>
      <c r="H157" s="179">
        <f>Tablica_A!S97</f>
        <v>391186</v>
      </c>
      <c r="I157" s="178" t="s">
        <v>784</v>
      </c>
    </row>
    <row r="158" spans="1:9" hidden="1" x14ac:dyDescent="0.2">
      <c r="A158" s="179">
        <v>0</v>
      </c>
      <c r="B158" s="179">
        <v>0</v>
      </c>
      <c r="C158" s="179">
        <v>0</v>
      </c>
      <c r="D158" s="179">
        <v>0</v>
      </c>
      <c r="E158" s="179">
        <v>0</v>
      </c>
      <c r="F158" s="159">
        <v>0</v>
      </c>
      <c r="G158" s="178" t="s">
        <v>49</v>
      </c>
      <c r="H158" s="179">
        <f>Tablica_A!S99</f>
        <v>341804</v>
      </c>
      <c r="I158" s="178" t="s">
        <v>784</v>
      </c>
    </row>
    <row r="159" spans="1:9" hidden="1" x14ac:dyDescent="0.2">
      <c r="A159" s="179">
        <v>0</v>
      </c>
      <c r="B159" s="179">
        <v>0</v>
      </c>
      <c r="C159" s="179">
        <v>0</v>
      </c>
      <c r="D159" s="179">
        <v>0</v>
      </c>
      <c r="E159" s="179">
        <v>0</v>
      </c>
      <c r="F159" s="159">
        <v>0</v>
      </c>
      <c r="G159" s="178" t="s">
        <v>50</v>
      </c>
      <c r="H159" s="179">
        <f>Tablica_A!S101</f>
        <v>299351</v>
      </c>
      <c r="I159" s="178" t="s">
        <v>784</v>
      </c>
    </row>
    <row r="160" spans="1:9" hidden="1" x14ac:dyDescent="0.2">
      <c r="A160" s="179">
        <v>0</v>
      </c>
      <c r="B160" s="179">
        <v>0</v>
      </c>
      <c r="C160" s="179">
        <v>0</v>
      </c>
      <c r="D160" s="179">
        <v>0</v>
      </c>
      <c r="E160" s="179">
        <v>0</v>
      </c>
      <c r="F160" s="159">
        <v>0</v>
      </c>
      <c r="G160" s="178" t="s">
        <v>51</v>
      </c>
      <c r="H160" s="179">
        <f>Tablica_A!S103</f>
        <v>229630</v>
      </c>
      <c r="I160" s="178" t="s">
        <v>784</v>
      </c>
    </row>
    <row r="161" spans="1:9" hidden="1" x14ac:dyDescent="0.2">
      <c r="A161" s="179">
        <v>0</v>
      </c>
      <c r="B161" s="179">
        <v>0</v>
      </c>
      <c r="C161" s="179">
        <v>0</v>
      </c>
      <c r="D161" s="179">
        <v>0</v>
      </c>
      <c r="E161" s="179">
        <v>0</v>
      </c>
      <c r="F161" s="159">
        <v>0</v>
      </c>
      <c r="G161" s="178" t="s">
        <v>52</v>
      </c>
      <c r="H161" s="179">
        <f>Tablica_A!S105</f>
        <v>184412</v>
      </c>
      <c r="I161" s="178" t="s">
        <v>784</v>
      </c>
    </row>
    <row r="162" spans="1:9" hidden="1" x14ac:dyDescent="0.2">
      <c r="A162" s="179">
        <v>0</v>
      </c>
      <c r="B162" s="179">
        <v>0</v>
      </c>
      <c r="C162" s="179">
        <v>0</v>
      </c>
      <c r="D162" s="179">
        <v>0</v>
      </c>
      <c r="E162" s="179">
        <v>0</v>
      </c>
      <c r="F162" s="159">
        <v>0</v>
      </c>
      <c r="G162" s="178" t="s">
        <v>53</v>
      </c>
      <c r="H162" s="179">
        <f>Tablica_A!S107</f>
        <v>178470</v>
      </c>
      <c r="I162" s="178" t="s">
        <v>784</v>
      </c>
    </row>
    <row r="163" spans="1:9" hidden="1" x14ac:dyDescent="0.2">
      <c r="A163" s="179">
        <v>0</v>
      </c>
      <c r="B163" s="179">
        <v>0</v>
      </c>
      <c r="C163" s="179">
        <v>0</v>
      </c>
      <c r="D163" s="179">
        <v>0</v>
      </c>
      <c r="E163" s="179">
        <v>0</v>
      </c>
      <c r="F163" s="159">
        <v>0</v>
      </c>
      <c r="G163" s="178" t="s">
        <v>54</v>
      </c>
      <c r="H163" s="179">
        <f>Tablica_A!S109</f>
        <v>149624</v>
      </c>
      <c r="I163" s="178" t="s">
        <v>784</v>
      </c>
    </row>
    <row r="164" spans="1:9" hidden="1" x14ac:dyDescent="0.2">
      <c r="A164" s="179">
        <v>0</v>
      </c>
      <c r="B164" s="179">
        <v>0</v>
      </c>
      <c r="C164" s="179">
        <v>0</v>
      </c>
      <c r="D164" s="179">
        <v>0</v>
      </c>
      <c r="E164" s="179">
        <v>0</v>
      </c>
      <c r="F164" s="159">
        <v>0</v>
      </c>
      <c r="G164" s="178" t="s">
        <v>55</v>
      </c>
      <c r="H164" s="179">
        <f>Tablica_A!S111</f>
        <v>148157</v>
      </c>
      <c r="I164" s="178" t="s">
        <v>784</v>
      </c>
    </row>
    <row r="165" spans="1:9" hidden="1" x14ac:dyDescent="0.2">
      <c r="A165" s="179">
        <v>0</v>
      </c>
      <c r="B165" s="179">
        <v>0</v>
      </c>
      <c r="C165" s="179">
        <v>0</v>
      </c>
      <c r="D165" s="179">
        <v>0</v>
      </c>
      <c r="E165" s="179">
        <v>0</v>
      </c>
      <c r="F165" s="159">
        <v>0</v>
      </c>
      <c r="G165" s="178" t="s">
        <v>56</v>
      </c>
      <c r="H165" s="179">
        <f>Tablica_A!S113</f>
        <v>142756</v>
      </c>
      <c r="I165" s="178" t="s">
        <v>784</v>
      </c>
    </row>
    <row r="166" spans="1:9" hidden="1" x14ac:dyDescent="0.2">
      <c r="A166" s="179">
        <v>0</v>
      </c>
      <c r="B166" s="179">
        <v>0</v>
      </c>
      <c r="C166" s="179">
        <v>0</v>
      </c>
      <c r="D166" s="179">
        <v>0</v>
      </c>
      <c r="E166" s="179">
        <v>0</v>
      </c>
      <c r="F166" s="159">
        <v>0</v>
      </c>
      <c r="G166" s="178" t="s">
        <v>69</v>
      </c>
      <c r="H166" s="179">
        <f>Tablica_A!S115</f>
        <v>82156</v>
      </c>
      <c r="I166" s="178" t="s">
        <v>784</v>
      </c>
    </row>
    <row r="167" spans="1:9" hidden="1" x14ac:dyDescent="0.2">
      <c r="A167" s="179">
        <v>0</v>
      </c>
      <c r="B167" s="179">
        <v>0</v>
      </c>
      <c r="C167" s="179">
        <v>0</v>
      </c>
      <c r="D167" s="179">
        <v>0</v>
      </c>
      <c r="E167" s="179">
        <v>0</v>
      </c>
      <c r="F167" s="159">
        <v>0</v>
      </c>
      <c r="G167" s="178" t="s">
        <v>67</v>
      </c>
      <c r="H167" s="179">
        <f>Tablica_A!U95</f>
        <v>10.37</v>
      </c>
      <c r="I167" s="178" t="s">
        <v>784</v>
      </c>
    </row>
    <row r="168" spans="1:9" hidden="1" x14ac:dyDescent="0.2">
      <c r="A168" s="179">
        <v>0</v>
      </c>
      <c r="B168" s="179">
        <v>0</v>
      </c>
      <c r="C168" s="179">
        <v>0</v>
      </c>
      <c r="D168" s="179">
        <v>0</v>
      </c>
      <c r="E168" s="179">
        <v>0</v>
      </c>
      <c r="F168" s="159">
        <v>0</v>
      </c>
      <c r="G168" s="178" t="s">
        <v>58</v>
      </c>
      <c r="H168" s="179">
        <f>Tablica_A!U97</f>
        <v>7.22</v>
      </c>
      <c r="I168" s="178" t="s">
        <v>784</v>
      </c>
    </row>
    <row r="169" spans="1:9" hidden="1" x14ac:dyDescent="0.2">
      <c r="A169" s="179">
        <v>0</v>
      </c>
      <c r="B169" s="179">
        <v>0</v>
      </c>
      <c r="C169" s="179">
        <v>0</v>
      </c>
      <c r="D169" s="179">
        <v>0</v>
      </c>
      <c r="E169" s="179">
        <v>0</v>
      </c>
      <c r="F169" s="159">
        <v>0</v>
      </c>
      <c r="G169" s="178" t="s">
        <v>59</v>
      </c>
      <c r="H169" s="179">
        <f>Tablica_A!U99</f>
        <v>6.31</v>
      </c>
      <c r="I169" s="178" t="s">
        <v>784</v>
      </c>
    </row>
    <row r="170" spans="1:9" hidden="1" x14ac:dyDescent="0.2">
      <c r="A170" s="179">
        <v>0</v>
      </c>
      <c r="B170" s="179">
        <v>0</v>
      </c>
      <c r="C170" s="179">
        <v>0</v>
      </c>
      <c r="D170" s="179">
        <v>0</v>
      </c>
      <c r="E170" s="179">
        <v>0</v>
      </c>
      <c r="F170" s="159">
        <v>0</v>
      </c>
      <c r="G170" s="178" t="s">
        <v>60</v>
      </c>
      <c r="H170" s="179">
        <f>Tablica_A!U101</f>
        <v>5.52</v>
      </c>
      <c r="I170" s="178" t="s">
        <v>784</v>
      </c>
    </row>
    <row r="171" spans="1:9" hidden="1" x14ac:dyDescent="0.2">
      <c r="A171" s="179">
        <v>0</v>
      </c>
      <c r="B171" s="179">
        <v>0</v>
      </c>
      <c r="C171" s="179">
        <v>0</v>
      </c>
      <c r="D171" s="179">
        <v>0</v>
      </c>
      <c r="E171" s="179">
        <v>0</v>
      </c>
      <c r="F171" s="159">
        <v>0</v>
      </c>
      <c r="G171" s="178" t="s">
        <v>61</v>
      </c>
      <c r="H171" s="179">
        <f>Tablica_A!U103</f>
        <v>4.24</v>
      </c>
      <c r="I171" s="178" t="s">
        <v>784</v>
      </c>
    </row>
    <row r="172" spans="1:9" hidden="1" x14ac:dyDescent="0.2">
      <c r="A172" s="179">
        <v>0</v>
      </c>
      <c r="B172" s="179">
        <v>0</v>
      </c>
      <c r="C172" s="179">
        <v>0</v>
      </c>
      <c r="D172" s="179">
        <v>0</v>
      </c>
      <c r="E172" s="179">
        <v>0</v>
      </c>
      <c r="F172" s="159">
        <v>0</v>
      </c>
      <c r="G172" s="178" t="s">
        <v>62</v>
      </c>
      <c r="H172" s="179">
        <f>Tablica_A!U105</f>
        <v>3.4</v>
      </c>
      <c r="I172" s="178" t="s">
        <v>784</v>
      </c>
    </row>
    <row r="173" spans="1:9" hidden="1" x14ac:dyDescent="0.2">
      <c r="A173" s="179">
        <v>0</v>
      </c>
      <c r="B173" s="179">
        <v>0</v>
      </c>
      <c r="C173" s="179">
        <v>0</v>
      </c>
      <c r="D173" s="179">
        <v>0</v>
      </c>
      <c r="E173" s="179">
        <v>0</v>
      </c>
      <c r="F173" s="159">
        <v>0</v>
      </c>
      <c r="G173" s="178" t="s">
        <v>63</v>
      </c>
      <c r="H173" s="179">
        <f>Tablica_A!U107</f>
        <v>3.29</v>
      </c>
      <c r="I173" s="178" t="s">
        <v>784</v>
      </c>
    </row>
    <row r="174" spans="1:9" hidden="1" x14ac:dyDescent="0.2">
      <c r="A174" s="179">
        <v>0</v>
      </c>
      <c r="B174" s="179">
        <v>0</v>
      </c>
      <c r="C174" s="179">
        <v>0</v>
      </c>
      <c r="D174" s="179">
        <v>0</v>
      </c>
      <c r="E174" s="179">
        <v>0</v>
      </c>
      <c r="F174" s="159">
        <v>0</v>
      </c>
      <c r="G174" s="178" t="s">
        <v>64</v>
      </c>
      <c r="H174" s="179">
        <f>Tablica_A!U109</f>
        <v>2.76</v>
      </c>
      <c r="I174" s="178" t="s">
        <v>784</v>
      </c>
    </row>
    <row r="175" spans="1:9" hidden="1" x14ac:dyDescent="0.2">
      <c r="A175" s="179">
        <v>0</v>
      </c>
      <c r="B175" s="179">
        <v>0</v>
      </c>
      <c r="C175" s="179">
        <v>0</v>
      </c>
      <c r="D175" s="179">
        <v>0</v>
      </c>
      <c r="E175" s="179">
        <v>0</v>
      </c>
      <c r="F175" s="159">
        <v>0</v>
      </c>
      <c r="G175" s="178" t="s">
        <v>65</v>
      </c>
      <c r="H175" s="179">
        <f>Tablica_A!U111</f>
        <v>2.73</v>
      </c>
      <c r="I175" s="178" t="s">
        <v>784</v>
      </c>
    </row>
    <row r="176" spans="1:9" hidden="1" x14ac:dyDescent="0.2">
      <c r="A176" s="179">
        <v>0</v>
      </c>
      <c r="B176" s="179">
        <v>0</v>
      </c>
      <c r="C176" s="179">
        <v>0</v>
      </c>
      <c r="D176" s="179">
        <v>0</v>
      </c>
      <c r="E176" s="179">
        <v>0</v>
      </c>
      <c r="F176" s="159">
        <v>0</v>
      </c>
      <c r="G176" s="178" t="s">
        <v>66</v>
      </c>
      <c r="H176" s="179">
        <f>Tablica_A!U113</f>
        <v>2.63</v>
      </c>
      <c r="I176" s="178" t="s">
        <v>784</v>
      </c>
    </row>
    <row r="177" spans="1:9" hidden="1" x14ac:dyDescent="0.2">
      <c r="A177" s="179">
        <v>0</v>
      </c>
      <c r="B177" s="179">
        <v>0</v>
      </c>
      <c r="C177" s="179">
        <v>0</v>
      </c>
      <c r="D177" s="179">
        <v>0</v>
      </c>
      <c r="E177" s="179">
        <v>0</v>
      </c>
      <c r="F177" s="159">
        <v>0</v>
      </c>
      <c r="G177" s="178" t="s">
        <v>68</v>
      </c>
      <c r="H177" s="179">
        <f>Tablica_A!U115</f>
        <v>1.52</v>
      </c>
      <c r="I177" s="178" t="s">
        <v>784</v>
      </c>
    </row>
    <row r="178" spans="1:9" hidden="1" x14ac:dyDescent="0.2">
      <c r="A178" s="179">
        <v>0</v>
      </c>
      <c r="B178" s="179">
        <v>0</v>
      </c>
      <c r="C178" s="179">
        <v>0</v>
      </c>
      <c r="D178" s="179">
        <v>0</v>
      </c>
      <c r="E178" s="179">
        <v>0</v>
      </c>
      <c r="F178" s="159">
        <v>0</v>
      </c>
      <c r="G178" s="178" t="s">
        <v>12</v>
      </c>
      <c r="H178" s="179">
        <f>Tablica_A!G115</f>
        <v>1626000900</v>
      </c>
      <c r="I178" s="178" t="s">
        <v>784</v>
      </c>
    </row>
    <row r="179" spans="1:9" hidden="1" x14ac:dyDescent="0.2">
      <c r="A179" s="179">
        <v>0</v>
      </c>
      <c r="B179" s="179">
        <v>0</v>
      </c>
      <c r="C179" s="179">
        <v>0</v>
      </c>
      <c r="D179" s="179">
        <v>0</v>
      </c>
      <c r="E179" s="179">
        <v>0</v>
      </c>
      <c r="F179" s="159">
        <v>0</v>
      </c>
      <c r="G179" s="178" t="s">
        <v>70</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71</v>
      </c>
      <c r="H180" s="179">
        <f t="shared" si="7"/>
        <v>0</v>
      </c>
      <c r="I180" s="178" t="str">
        <f>IF(Tablica_A!C123&lt;&gt; "",Tablica_A!C123,"-")</f>
        <v>-</v>
      </c>
    </row>
    <row r="181" spans="1:9" hidden="1" x14ac:dyDescent="0.2">
      <c r="A181" s="179">
        <v>0</v>
      </c>
      <c r="B181" s="179">
        <v>0</v>
      </c>
      <c r="C181" s="179">
        <v>0</v>
      </c>
      <c r="D181" s="179">
        <v>0</v>
      </c>
      <c r="E181" s="179">
        <v>0</v>
      </c>
      <c r="F181" s="159">
        <v>0</v>
      </c>
      <c r="G181" s="178" t="s">
        <v>72</v>
      </c>
      <c r="H181" s="179">
        <f t="shared" si="7"/>
        <v>0</v>
      </c>
      <c r="I181" s="178" t="str">
        <f>IF(Tablica_A!C125&lt;&gt; "",Tablica_A!C125,"-")</f>
        <v>-</v>
      </c>
    </row>
    <row r="182" spans="1:9" hidden="1" x14ac:dyDescent="0.2">
      <c r="A182" s="179">
        <v>0</v>
      </c>
      <c r="B182" s="179">
        <v>0</v>
      </c>
      <c r="C182" s="179">
        <v>0</v>
      </c>
      <c r="D182" s="179">
        <v>0</v>
      </c>
      <c r="E182" s="179">
        <v>0</v>
      </c>
      <c r="F182" s="159">
        <v>0</v>
      </c>
      <c r="G182" s="178" t="s">
        <v>73</v>
      </c>
      <c r="H182" s="179">
        <f t="shared" si="7"/>
        <v>0</v>
      </c>
      <c r="I182" s="178" t="str">
        <f>IF(Tablica_A!C127&lt;&gt; "",Tablica_A!C127,"-")</f>
        <v>-</v>
      </c>
    </row>
    <row r="183" spans="1:9" hidden="1" x14ac:dyDescent="0.2">
      <c r="A183" s="179">
        <v>0</v>
      </c>
      <c r="B183" s="179">
        <v>0</v>
      </c>
      <c r="C183" s="179">
        <v>0</v>
      </c>
      <c r="D183" s="179">
        <v>0</v>
      </c>
      <c r="E183" s="179">
        <v>0</v>
      </c>
      <c r="F183" s="159">
        <v>0</v>
      </c>
      <c r="G183" s="178" t="s">
        <v>74</v>
      </c>
      <c r="H183" s="179">
        <f t="shared" si="7"/>
        <v>0</v>
      </c>
      <c r="I183" s="178" t="str">
        <f>IF(Tablica_A!C129&lt;&gt; "",Tablica_A!C129,"-")</f>
        <v>-</v>
      </c>
    </row>
    <row r="184" spans="1:9" hidden="1" x14ac:dyDescent="0.2">
      <c r="A184" s="179">
        <v>0</v>
      </c>
      <c r="B184" s="179">
        <v>0</v>
      </c>
      <c r="C184" s="179">
        <v>0</v>
      </c>
      <c r="D184" s="179">
        <v>0</v>
      </c>
      <c r="E184" s="179">
        <v>0</v>
      </c>
      <c r="F184" s="159">
        <v>0</v>
      </c>
      <c r="G184" s="178" t="s">
        <v>75</v>
      </c>
      <c r="H184" s="179">
        <f t="shared" si="7"/>
        <v>0</v>
      </c>
      <c r="I184" s="178" t="str">
        <f>IF(Tablica_A!C131&lt;&gt; "",Tablica_A!C131,"-")</f>
        <v>-</v>
      </c>
    </row>
    <row r="185" spans="1:9" hidden="1" x14ac:dyDescent="0.2">
      <c r="A185" s="179">
        <v>0</v>
      </c>
      <c r="B185" s="179">
        <v>0</v>
      </c>
      <c r="C185" s="179">
        <v>0</v>
      </c>
      <c r="D185" s="179">
        <v>0</v>
      </c>
      <c r="E185" s="179">
        <v>0</v>
      </c>
      <c r="F185" s="159">
        <v>0</v>
      </c>
      <c r="G185" s="178" t="s">
        <v>76</v>
      </c>
      <c r="H185" s="179">
        <f t="shared" si="7"/>
        <v>0</v>
      </c>
      <c r="I185" s="178" t="str">
        <f>IF(Tablica_A!C133&lt;&gt; "",Tablica_A!C133,"-")</f>
        <v>-</v>
      </c>
    </row>
    <row r="186" spans="1:9" hidden="1" x14ac:dyDescent="0.2">
      <c r="A186" s="179">
        <v>0</v>
      </c>
      <c r="B186" s="179">
        <v>0</v>
      </c>
      <c r="C186" s="179">
        <v>0</v>
      </c>
      <c r="D186" s="179">
        <v>0</v>
      </c>
      <c r="E186" s="179">
        <v>0</v>
      </c>
      <c r="F186" s="159">
        <v>0</v>
      </c>
      <c r="G186" s="178" t="s">
        <v>77</v>
      </c>
      <c r="H186" s="179">
        <f t="shared" si="7"/>
        <v>0</v>
      </c>
      <c r="I186" s="178" t="str">
        <f>IF(Tablica_A!C135&lt;&gt; "",Tablica_A!C135,"-")</f>
        <v>-</v>
      </c>
    </row>
    <row r="187" spans="1:9" hidden="1" x14ac:dyDescent="0.2">
      <c r="A187" s="179">
        <v>0</v>
      </c>
      <c r="B187" s="179">
        <v>0</v>
      </c>
      <c r="C187" s="179">
        <v>0</v>
      </c>
      <c r="D187" s="179">
        <v>0</v>
      </c>
      <c r="E187" s="179">
        <v>0</v>
      </c>
      <c r="F187" s="159">
        <v>0</v>
      </c>
      <c r="G187" s="178" t="s">
        <v>78</v>
      </c>
      <c r="H187" s="179">
        <f t="shared" si="7"/>
        <v>0</v>
      </c>
      <c r="I187" s="178" t="str">
        <f>IF(Tablica_A!C137&lt;&gt; "",Tablica_A!C137,"-")</f>
        <v>-</v>
      </c>
    </row>
    <row r="188" spans="1:9" hidden="1" x14ac:dyDescent="0.2">
      <c r="A188" s="179">
        <v>0</v>
      </c>
      <c r="B188" s="179">
        <v>0</v>
      </c>
      <c r="C188" s="179">
        <v>0</v>
      </c>
      <c r="D188" s="179">
        <v>0</v>
      </c>
      <c r="E188" s="179">
        <v>0</v>
      </c>
      <c r="F188" s="159">
        <v>0</v>
      </c>
      <c r="G188" s="178" t="s">
        <v>79</v>
      </c>
      <c r="H188" s="179">
        <f>Tablica_A!K121</f>
        <v>5420003</v>
      </c>
      <c r="I188" s="178" t="s">
        <v>784</v>
      </c>
    </row>
    <row r="189" spans="1:9" hidden="1" x14ac:dyDescent="0.2">
      <c r="A189" s="179">
        <v>0</v>
      </c>
      <c r="B189" s="179">
        <v>0</v>
      </c>
      <c r="C189" s="179">
        <v>0</v>
      </c>
      <c r="D189" s="179">
        <v>0</v>
      </c>
      <c r="E189" s="179">
        <v>0</v>
      </c>
      <c r="F189" s="159">
        <v>0</v>
      </c>
      <c r="G189" s="178" t="s">
        <v>80</v>
      </c>
      <c r="H189" s="179">
        <f>Tablica_A!K123</f>
        <v>0</v>
      </c>
      <c r="I189" s="178" t="s">
        <v>784</v>
      </c>
    </row>
    <row r="190" spans="1:9" hidden="1" x14ac:dyDescent="0.2">
      <c r="A190" s="179">
        <v>0</v>
      </c>
      <c r="B190" s="179">
        <v>0</v>
      </c>
      <c r="C190" s="179">
        <v>0</v>
      </c>
      <c r="D190" s="179">
        <v>0</v>
      </c>
      <c r="E190" s="179">
        <v>0</v>
      </c>
      <c r="F190" s="159">
        <v>0</v>
      </c>
      <c r="G190" s="178" t="s">
        <v>81</v>
      </c>
      <c r="H190" s="179">
        <f>Tablica_A!K125</f>
        <v>0</v>
      </c>
      <c r="I190" s="178" t="s">
        <v>784</v>
      </c>
    </row>
    <row r="191" spans="1:9" hidden="1" x14ac:dyDescent="0.2">
      <c r="A191" s="179">
        <v>0</v>
      </c>
      <c r="B191" s="179">
        <v>0</v>
      </c>
      <c r="C191" s="179">
        <v>0</v>
      </c>
      <c r="D191" s="179">
        <v>0</v>
      </c>
      <c r="E191" s="179">
        <v>0</v>
      </c>
      <c r="F191" s="159">
        <v>0</v>
      </c>
      <c r="G191" s="178" t="s">
        <v>82</v>
      </c>
      <c r="H191" s="179">
        <f>Tablica_A!K127</f>
        <v>0</v>
      </c>
      <c r="I191" s="178" t="s">
        <v>784</v>
      </c>
    </row>
    <row r="192" spans="1:9" hidden="1" x14ac:dyDescent="0.2">
      <c r="A192" s="179">
        <v>0</v>
      </c>
      <c r="B192" s="179">
        <v>0</v>
      </c>
      <c r="C192" s="179">
        <v>0</v>
      </c>
      <c r="D192" s="179">
        <v>0</v>
      </c>
      <c r="E192" s="179">
        <v>0</v>
      </c>
      <c r="F192" s="159">
        <v>0</v>
      </c>
      <c r="G192" s="178" t="s">
        <v>83</v>
      </c>
      <c r="H192" s="179">
        <f>Tablica_A!K129</f>
        <v>0</v>
      </c>
      <c r="I192" s="178" t="s">
        <v>784</v>
      </c>
    </row>
    <row r="193" spans="1:9" hidden="1" x14ac:dyDescent="0.2">
      <c r="A193" s="179">
        <v>0</v>
      </c>
      <c r="B193" s="179">
        <v>0</v>
      </c>
      <c r="C193" s="179">
        <v>0</v>
      </c>
      <c r="D193" s="179">
        <v>0</v>
      </c>
      <c r="E193" s="179">
        <v>0</v>
      </c>
      <c r="F193" s="159">
        <v>0</v>
      </c>
      <c r="G193" s="178" t="s">
        <v>84</v>
      </c>
      <c r="H193" s="179">
        <f>Tablica_A!K131</f>
        <v>0</v>
      </c>
      <c r="I193" s="178" t="s">
        <v>784</v>
      </c>
    </row>
    <row r="194" spans="1:9" hidden="1" x14ac:dyDescent="0.2">
      <c r="A194" s="179">
        <v>0</v>
      </c>
      <c r="B194" s="179">
        <v>0</v>
      </c>
      <c r="C194" s="179">
        <v>0</v>
      </c>
      <c r="D194" s="179">
        <v>0</v>
      </c>
      <c r="E194" s="179">
        <v>0</v>
      </c>
      <c r="F194" s="159">
        <v>0</v>
      </c>
      <c r="G194" s="178" t="s">
        <v>85</v>
      </c>
      <c r="H194" s="179">
        <f>Tablica_A!K133</f>
        <v>0</v>
      </c>
      <c r="I194" s="178" t="s">
        <v>784</v>
      </c>
    </row>
    <row r="195" spans="1:9" hidden="1" x14ac:dyDescent="0.2">
      <c r="A195" s="179">
        <v>0</v>
      </c>
      <c r="B195" s="179">
        <v>0</v>
      </c>
      <c r="C195" s="179">
        <v>0</v>
      </c>
      <c r="D195" s="179">
        <v>0</v>
      </c>
      <c r="E195" s="179">
        <v>0</v>
      </c>
      <c r="F195" s="159">
        <v>0</v>
      </c>
      <c r="G195" s="178" t="s">
        <v>86</v>
      </c>
      <c r="H195" s="179">
        <f>Tablica_A!K135</f>
        <v>0</v>
      </c>
      <c r="I195" s="178" t="s">
        <v>784</v>
      </c>
    </row>
    <row r="196" spans="1:9" hidden="1" x14ac:dyDescent="0.2">
      <c r="A196" s="179">
        <v>0</v>
      </c>
      <c r="B196" s="179">
        <v>0</v>
      </c>
      <c r="C196" s="179">
        <v>0</v>
      </c>
      <c r="D196" s="179">
        <v>0</v>
      </c>
      <c r="E196" s="179">
        <v>0</v>
      </c>
      <c r="F196" s="159">
        <v>0</v>
      </c>
      <c r="G196" s="178" t="s">
        <v>87</v>
      </c>
      <c r="H196" s="179">
        <f>Tablica_A!K137</f>
        <v>0</v>
      </c>
      <c r="I196" s="178" t="s">
        <v>784</v>
      </c>
    </row>
    <row r="197" spans="1:9" hidden="1" x14ac:dyDescent="0.2">
      <c r="A197" s="179">
        <v>0</v>
      </c>
      <c r="B197" s="179">
        <v>0</v>
      </c>
      <c r="C197" s="179">
        <v>0</v>
      </c>
      <c r="D197" s="179">
        <v>0</v>
      </c>
      <c r="E197" s="179">
        <v>0</v>
      </c>
      <c r="F197" s="159">
        <v>0</v>
      </c>
      <c r="G197" s="178" t="s">
        <v>88</v>
      </c>
      <c r="H197" s="179">
        <f>Tablica_A!G121</f>
        <v>300</v>
      </c>
      <c r="I197" s="178" t="s">
        <v>784</v>
      </c>
    </row>
    <row r="198" spans="1:9" hidden="1" x14ac:dyDescent="0.2">
      <c r="A198" s="179">
        <v>0</v>
      </c>
      <c r="B198" s="179">
        <v>0</v>
      </c>
      <c r="C198" s="179">
        <v>0</v>
      </c>
      <c r="D198" s="179">
        <v>0</v>
      </c>
      <c r="E198" s="179">
        <v>0</v>
      </c>
      <c r="F198" s="159">
        <v>0</v>
      </c>
      <c r="G198" s="178" t="s">
        <v>89</v>
      </c>
      <c r="H198" s="179">
        <f>Tablica_A!G123</f>
        <v>0</v>
      </c>
      <c r="I198" s="178" t="s">
        <v>784</v>
      </c>
    </row>
    <row r="199" spans="1:9" hidden="1" x14ac:dyDescent="0.2">
      <c r="A199" s="179">
        <v>0</v>
      </c>
      <c r="B199" s="179">
        <v>0</v>
      </c>
      <c r="C199" s="179">
        <v>0</v>
      </c>
      <c r="D199" s="179">
        <v>0</v>
      </c>
      <c r="E199" s="179">
        <v>0</v>
      </c>
      <c r="F199" s="159">
        <v>0</v>
      </c>
      <c r="G199" s="178" t="s">
        <v>90</v>
      </c>
      <c r="H199" s="179">
        <f>Tablica_A!G125</f>
        <v>0</v>
      </c>
      <c r="I199" s="178" t="s">
        <v>784</v>
      </c>
    </row>
    <row r="200" spans="1:9" hidden="1" x14ac:dyDescent="0.2">
      <c r="A200" s="179">
        <v>0</v>
      </c>
      <c r="B200" s="179">
        <v>0</v>
      </c>
      <c r="C200" s="179">
        <v>0</v>
      </c>
      <c r="D200" s="179">
        <v>0</v>
      </c>
      <c r="E200" s="179">
        <v>0</v>
      </c>
      <c r="F200" s="159">
        <v>0</v>
      </c>
      <c r="G200" s="178" t="s">
        <v>91</v>
      </c>
      <c r="H200" s="179">
        <f>Tablica_A!G127</f>
        <v>0</v>
      </c>
      <c r="I200" s="178" t="s">
        <v>784</v>
      </c>
    </row>
    <row r="201" spans="1:9" hidden="1" x14ac:dyDescent="0.2">
      <c r="A201" s="179">
        <v>0</v>
      </c>
      <c r="B201" s="179">
        <v>0</v>
      </c>
      <c r="C201" s="179">
        <v>0</v>
      </c>
      <c r="D201" s="179">
        <v>0</v>
      </c>
      <c r="E201" s="179">
        <v>0</v>
      </c>
      <c r="F201" s="159">
        <v>0</v>
      </c>
      <c r="G201" s="178" t="s">
        <v>92</v>
      </c>
      <c r="H201" s="179">
        <f>Tablica_A!G129</f>
        <v>0</v>
      </c>
      <c r="I201" s="178" t="s">
        <v>784</v>
      </c>
    </row>
    <row r="202" spans="1:9" hidden="1" x14ac:dyDescent="0.2">
      <c r="A202" s="179">
        <v>0</v>
      </c>
      <c r="B202" s="179">
        <v>0</v>
      </c>
      <c r="C202" s="179">
        <v>0</v>
      </c>
      <c r="D202" s="179">
        <v>0</v>
      </c>
      <c r="E202" s="179">
        <v>0</v>
      </c>
      <c r="F202" s="159">
        <v>0</v>
      </c>
      <c r="G202" s="178" t="s">
        <v>93</v>
      </c>
      <c r="H202" s="179">
        <f>Tablica_A!G131</f>
        <v>0</v>
      </c>
      <c r="I202" s="178" t="s">
        <v>784</v>
      </c>
    </row>
    <row r="203" spans="1:9" hidden="1" x14ac:dyDescent="0.2">
      <c r="A203" s="179">
        <v>0</v>
      </c>
      <c r="B203" s="179">
        <v>0</v>
      </c>
      <c r="C203" s="179">
        <v>0</v>
      </c>
      <c r="D203" s="179">
        <v>0</v>
      </c>
      <c r="E203" s="179">
        <v>0</v>
      </c>
      <c r="F203" s="159">
        <v>0</v>
      </c>
      <c r="G203" s="178" t="s">
        <v>94</v>
      </c>
      <c r="H203" s="179">
        <f>Tablica_A!G133</f>
        <v>0</v>
      </c>
      <c r="I203" s="178" t="s">
        <v>784</v>
      </c>
    </row>
    <row r="204" spans="1:9" hidden="1" x14ac:dyDescent="0.2">
      <c r="A204" s="179">
        <v>0</v>
      </c>
      <c r="B204" s="179">
        <v>0</v>
      </c>
      <c r="C204" s="179">
        <v>0</v>
      </c>
      <c r="D204" s="179">
        <v>0</v>
      </c>
      <c r="E204" s="179">
        <v>0</v>
      </c>
      <c r="F204" s="159">
        <v>0</v>
      </c>
      <c r="G204" s="178" t="s">
        <v>95</v>
      </c>
      <c r="H204" s="179">
        <f>Tablica_A!G135</f>
        <v>0</v>
      </c>
      <c r="I204" s="178" t="s">
        <v>784</v>
      </c>
    </row>
    <row r="205" spans="1:9" hidden="1" x14ac:dyDescent="0.2">
      <c r="A205" s="179">
        <v>0</v>
      </c>
      <c r="B205" s="179">
        <v>0</v>
      </c>
      <c r="C205" s="179">
        <v>0</v>
      </c>
      <c r="D205" s="179">
        <v>0</v>
      </c>
      <c r="E205" s="179">
        <v>0</v>
      </c>
      <c r="F205" s="159">
        <v>0</v>
      </c>
      <c r="G205" s="178" t="s">
        <v>96</v>
      </c>
      <c r="H205" s="179">
        <f>Tablica_A!G137</f>
        <v>0</v>
      </c>
      <c r="I205" s="178" t="s">
        <v>784</v>
      </c>
    </row>
    <row r="206" spans="1:9" hidden="1" x14ac:dyDescent="0.2">
      <c r="A206" s="179">
        <v>0</v>
      </c>
      <c r="B206" s="179">
        <v>0</v>
      </c>
      <c r="C206" s="179">
        <v>0</v>
      </c>
      <c r="D206" s="179">
        <v>0</v>
      </c>
      <c r="E206" s="179">
        <v>0</v>
      </c>
      <c r="F206" s="159">
        <v>0</v>
      </c>
      <c r="G206" s="181" t="s">
        <v>123</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97</v>
      </c>
      <c r="H207" s="179">
        <f t="shared" si="8"/>
        <v>0</v>
      </c>
      <c r="I207" s="181" t="str">
        <f>IF(Tablica_A!M123&lt;&gt; "",Tablica_A!M123,"-")</f>
        <v>-</v>
      </c>
    </row>
    <row r="208" spans="1:9" hidden="1" x14ac:dyDescent="0.2">
      <c r="A208" s="179">
        <v>0</v>
      </c>
      <c r="B208" s="179">
        <v>0</v>
      </c>
      <c r="C208" s="179">
        <v>0</v>
      </c>
      <c r="D208" s="179">
        <v>0</v>
      </c>
      <c r="E208" s="179">
        <v>0</v>
      </c>
      <c r="F208" s="159">
        <v>0</v>
      </c>
      <c r="G208" s="181" t="s">
        <v>98</v>
      </c>
      <c r="H208" s="179">
        <f t="shared" si="8"/>
        <v>0</v>
      </c>
      <c r="I208" s="181" t="str">
        <f>IF(Tablica_A!M125&lt;&gt; "",Tablica_A!M125,"-")</f>
        <v>-</v>
      </c>
    </row>
    <row r="209" spans="1:9" hidden="1" x14ac:dyDescent="0.2">
      <c r="A209" s="179">
        <v>0</v>
      </c>
      <c r="B209" s="179">
        <v>0</v>
      </c>
      <c r="C209" s="179">
        <v>0</v>
      </c>
      <c r="D209" s="179">
        <v>0</v>
      </c>
      <c r="E209" s="179">
        <v>0</v>
      </c>
      <c r="F209" s="159">
        <v>0</v>
      </c>
      <c r="G209" s="181" t="s">
        <v>99</v>
      </c>
      <c r="H209" s="179">
        <f t="shared" si="8"/>
        <v>0</v>
      </c>
      <c r="I209" s="181" t="str">
        <f>IF(Tablica_A!M127&lt;&gt; "",Tablica_A!M127,"-")</f>
        <v>-</v>
      </c>
    </row>
    <row r="210" spans="1:9" hidden="1" x14ac:dyDescent="0.2">
      <c r="A210" s="179">
        <v>0</v>
      </c>
      <c r="B210" s="179">
        <v>0</v>
      </c>
      <c r="C210" s="179">
        <v>0</v>
      </c>
      <c r="D210" s="179">
        <v>0</v>
      </c>
      <c r="E210" s="179">
        <v>0</v>
      </c>
      <c r="F210" s="159">
        <v>0</v>
      </c>
      <c r="G210" s="181" t="s">
        <v>100</v>
      </c>
      <c r="H210" s="179">
        <f t="shared" si="8"/>
        <v>0</v>
      </c>
      <c r="I210" s="181" t="str">
        <f>IF(Tablica_A!M129&lt;&gt; "",Tablica_A!M129,"-")</f>
        <v>-</v>
      </c>
    </row>
    <row r="211" spans="1:9" hidden="1" x14ac:dyDescent="0.2">
      <c r="A211" s="179">
        <v>0</v>
      </c>
      <c r="B211" s="179">
        <v>0</v>
      </c>
      <c r="C211" s="179">
        <v>0</v>
      </c>
      <c r="D211" s="179">
        <v>0</v>
      </c>
      <c r="E211" s="179">
        <v>0</v>
      </c>
      <c r="F211" s="159">
        <v>0</v>
      </c>
      <c r="G211" s="181" t="s">
        <v>101</v>
      </c>
      <c r="H211" s="179">
        <f t="shared" si="8"/>
        <v>0</v>
      </c>
      <c r="I211" s="181" t="str">
        <f>IF(Tablica_A!M131&lt;&gt; "",Tablica_A!M131,"-")</f>
        <v>-</v>
      </c>
    </row>
    <row r="212" spans="1:9" hidden="1" x14ac:dyDescent="0.2">
      <c r="A212" s="179">
        <v>0</v>
      </c>
      <c r="B212" s="179">
        <v>0</v>
      </c>
      <c r="C212" s="179">
        <v>0</v>
      </c>
      <c r="D212" s="179">
        <v>0</v>
      </c>
      <c r="E212" s="179">
        <v>0</v>
      </c>
      <c r="F212" s="159">
        <v>0</v>
      </c>
      <c r="G212" s="181" t="s">
        <v>102</v>
      </c>
      <c r="H212" s="179">
        <f t="shared" si="8"/>
        <v>0</v>
      </c>
      <c r="I212" s="181" t="str">
        <f>IF(Tablica_A!M133&lt;&gt; "",Tablica_A!M133,"-")</f>
        <v>-</v>
      </c>
    </row>
    <row r="213" spans="1:9" hidden="1" x14ac:dyDescent="0.2">
      <c r="A213" s="179">
        <v>0</v>
      </c>
      <c r="B213" s="179">
        <v>0</v>
      </c>
      <c r="C213" s="179">
        <v>0</v>
      </c>
      <c r="D213" s="179">
        <v>0</v>
      </c>
      <c r="E213" s="179">
        <v>0</v>
      </c>
      <c r="F213" s="159">
        <v>0</v>
      </c>
      <c r="G213" s="181" t="s">
        <v>103</v>
      </c>
      <c r="H213" s="179">
        <f t="shared" si="8"/>
        <v>0</v>
      </c>
      <c r="I213" s="181" t="str">
        <f>IF(Tablica_A!M135&lt;&gt; "",Tablica_A!M135,"-")</f>
        <v>-</v>
      </c>
    </row>
    <row r="214" spans="1:9" hidden="1" x14ac:dyDescent="0.2">
      <c r="A214" s="179">
        <v>0</v>
      </c>
      <c r="B214" s="179">
        <v>0</v>
      </c>
      <c r="C214" s="179">
        <v>0</v>
      </c>
      <c r="D214" s="179">
        <v>0</v>
      </c>
      <c r="E214" s="179">
        <v>0</v>
      </c>
      <c r="F214" s="159">
        <v>0</v>
      </c>
      <c r="G214" s="181" t="s">
        <v>104</v>
      </c>
      <c r="H214" s="179">
        <f t="shared" si="8"/>
        <v>0</v>
      </c>
      <c r="I214" s="181" t="str">
        <f>IF(Tablica_A!M137&lt;&gt; "",Tablica_A!M137,"-")</f>
        <v>-</v>
      </c>
    </row>
    <row r="215" spans="1:9" hidden="1" x14ac:dyDescent="0.2">
      <c r="A215" s="179">
        <v>0</v>
      </c>
      <c r="B215" s="179">
        <v>0</v>
      </c>
      <c r="C215" s="179">
        <v>0</v>
      </c>
      <c r="D215" s="179">
        <v>0</v>
      </c>
      <c r="E215" s="179">
        <v>0</v>
      </c>
      <c r="F215" s="159">
        <v>0</v>
      </c>
      <c r="G215" s="181" t="s">
        <v>105</v>
      </c>
      <c r="H215" s="182">
        <f>Tablica_A!U121</f>
        <v>0</v>
      </c>
      <c r="I215" s="181" t="s">
        <v>784</v>
      </c>
    </row>
    <row r="216" spans="1:9" hidden="1" x14ac:dyDescent="0.2">
      <c r="A216" s="179">
        <v>0</v>
      </c>
      <c r="B216" s="179">
        <v>0</v>
      </c>
      <c r="C216" s="179">
        <v>0</v>
      </c>
      <c r="D216" s="179">
        <v>0</v>
      </c>
      <c r="E216" s="179">
        <v>0</v>
      </c>
      <c r="F216" s="159">
        <v>0</v>
      </c>
      <c r="G216" s="181" t="s">
        <v>106</v>
      </c>
      <c r="H216" s="182">
        <f>Tablica_A!U123</f>
        <v>0</v>
      </c>
      <c r="I216" s="181" t="s">
        <v>784</v>
      </c>
    </row>
    <row r="217" spans="1:9" hidden="1" x14ac:dyDescent="0.2">
      <c r="A217" s="179">
        <v>0</v>
      </c>
      <c r="B217" s="179">
        <v>0</v>
      </c>
      <c r="C217" s="179">
        <v>0</v>
      </c>
      <c r="D217" s="179">
        <v>0</v>
      </c>
      <c r="E217" s="179">
        <v>0</v>
      </c>
      <c r="F217" s="159">
        <v>0</v>
      </c>
      <c r="G217" s="181" t="s">
        <v>107</v>
      </c>
      <c r="H217" s="182">
        <f>Tablica_A!U125</f>
        <v>0</v>
      </c>
      <c r="I217" s="181" t="s">
        <v>784</v>
      </c>
    </row>
    <row r="218" spans="1:9" hidden="1" x14ac:dyDescent="0.2">
      <c r="A218" s="179">
        <v>0</v>
      </c>
      <c r="B218" s="179">
        <v>0</v>
      </c>
      <c r="C218" s="179">
        <v>0</v>
      </c>
      <c r="D218" s="179">
        <v>0</v>
      </c>
      <c r="E218" s="179">
        <v>0</v>
      </c>
      <c r="F218" s="159">
        <v>0</v>
      </c>
      <c r="G218" s="181" t="s">
        <v>108</v>
      </c>
      <c r="H218" s="182">
        <f>Tablica_A!U127</f>
        <v>0</v>
      </c>
      <c r="I218" s="181" t="s">
        <v>784</v>
      </c>
    </row>
    <row r="219" spans="1:9" hidden="1" x14ac:dyDescent="0.2">
      <c r="A219" s="179">
        <v>0</v>
      </c>
      <c r="B219" s="179">
        <v>0</v>
      </c>
      <c r="C219" s="179">
        <v>0</v>
      </c>
      <c r="D219" s="179">
        <v>0</v>
      </c>
      <c r="E219" s="179">
        <v>0</v>
      </c>
      <c r="F219" s="159">
        <v>0</v>
      </c>
      <c r="G219" s="181" t="s">
        <v>109</v>
      </c>
      <c r="H219" s="182">
        <f>Tablica_A!U129</f>
        <v>0</v>
      </c>
      <c r="I219" s="181" t="s">
        <v>784</v>
      </c>
    </row>
    <row r="220" spans="1:9" hidden="1" x14ac:dyDescent="0.2">
      <c r="A220" s="179">
        <v>0</v>
      </c>
      <c r="B220" s="179">
        <v>0</v>
      </c>
      <c r="C220" s="179">
        <v>0</v>
      </c>
      <c r="D220" s="179">
        <v>0</v>
      </c>
      <c r="E220" s="179">
        <v>0</v>
      </c>
      <c r="F220" s="159">
        <v>0</v>
      </c>
      <c r="G220" s="181" t="s">
        <v>110</v>
      </c>
      <c r="H220" s="182">
        <f>Tablica_A!U131</f>
        <v>0</v>
      </c>
      <c r="I220" s="181" t="s">
        <v>784</v>
      </c>
    </row>
    <row r="221" spans="1:9" hidden="1" x14ac:dyDescent="0.2">
      <c r="A221" s="179">
        <v>0</v>
      </c>
      <c r="B221" s="179">
        <v>0</v>
      </c>
      <c r="C221" s="179">
        <v>0</v>
      </c>
      <c r="D221" s="179">
        <v>0</v>
      </c>
      <c r="E221" s="179">
        <v>0</v>
      </c>
      <c r="F221" s="159">
        <v>0</v>
      </c>
      <c r="G221" s="181" t="s">
        <v>111</v>
      </c>
      <c r="H221" s="182">
        <f>Tablica_A!U133</f>
        <v>0</v>
      </c>
      <c r="I221" s="181" t="s">
        <v>784</v>
      </c>
    </row>
    <row r="222" spans="1:9" hidden="1" x14ac:dyDescent="0.2">
      <c r="A222" s="179">
        <v>0</v>
      </c>
      <c r="B222" s="179">
        <v>0</v>
      </c>
      <c r="C222" s="179">
        <v>0</v>
      </c>
      <c r="D222" s="179">
        <v>0</v>
      </c>
      <c r="E222" s="179">
        <v>0</v>
      </c>
      <c r="F222" s="159">
        <v>0</v>
      </c>
      <c r="G222" s="181" t="s">
        <v>112</v>
      </c>
      <c r="H222" s="182">
        <f>Tablica_A!U135</f>
        <v>0</v>
      </c>
      <c r="I222" s="181" t="s">
        <v>784</v>
      </c>
    </row>
    <row r="223" spans="1:9" hidden="1" x14ac:dyDescent="0.2">
      <c r="A223" s="179">
        <v>0</v>
      </c>
      <c r="B223" s="179">
        <v>0</v>
      </c>
      <c r="C223" s="179">
        <v>0</v>
      </c>
      <c r="D223" s="179">
        <v>0</v>
      </c>
      <c r="E223" s="179">
        <v>0</v>
      </c>
      <c r="F223" s="159">
        <v>0</v>
      </c>
      <c r="G223" s="181" t="s">
        <v>113</v>
      </c>
      <c r="H223" s="182">
        <f>Tablica_A!U137</f>
        <v>0</v>
      </c>
      <c r="I223" s="181" t="s">
        <v>784</v>
      </c>
    </row>
    <row r="224" spans="1:9" hidden="1" x14ac:dyDescent="0.2">
      <c r="A224" s="179">
        <v>0</v>
      </c>
      <c r="B224" s="179">
        <v>0</v>
      </c>
      <c r="C224" s="179">
        <v>0</v>
      </c>
      <c r="D224" s="179">
        <v>0</v>
      </c>
      <c r="E224" s="179">
        <v>0</v>
      </c>
      <c r="F224" s="159">
        <v>0</v>
      </c>
      <c r="G224" s="181" t="s">
        <v>114</v>
      </c>
      <c r="H224" s="182">
        <f>Tablica_A!Q121</f>
        <v>0</v>
      </c>
      <c r="I224" s="181" t="s">
        <v>784</v>
      </c>
    </row>
    <row r="225" spans="1:9" hidden="1" x14ac:dyDescent="0.2">
      <c r="A225" s="179">
        <v>0</v>
      </c>
      <c r="B225" s="179">
        <v>0</v>
      </c>
      <c r="C225" s="179">
        <v>0</v>
      </c>
      <c r="D225" s="179">
        <v>0</v>
      </c>
      <c r="E225" s="179">
        <v>0</v>
      </c>
      <c r="F225" s="159">
        <v>0</v>
      </c>
      <c r="G225" s="181" t="s">
        <v>115</v>
      </c>
      <c r="H225" s="182">
        <f>Tablica_A!Q123</f>
        <v>0</v>
      </c>
      <c r="I225" s="181" t="s">
        <v>784</v>
      </c>
    </row>
    <row r="226" spans="1:9" hidden="1" x14ac:dyDescent="0.2">
      <c r="A226" s="179">
        <v>0</v>
      </c>
      <c r="B226" s="179">
        <v>0</v>
      </c>
      <c r="C226" s="179">
        <v>0</v>
      </c>
      <c r="D226" s="179">
        <v>0</v>
      </c>
      <c r="E226" s="179">
        <v>0</v>
      </c>
      <c r="F226" s="159">
        <v>0</v>
      </c>
      <c r="G226" s="181" t="s">
        <v>116</v>
      </c>
      <c r="H226" s="182">
        <f>Tablica_A!Q125</f>
        <v>0</v>
      </c>
      <c r="I226" s="181" t="s">
        <v>784</v>
      </c>
    </row>
    <row r="227" spans="1:9" hidden="1" x14ac:dyDescent="0.2">
      <c r="A227" s="179">
        <v>0</v>
      </c>
      <c r="B227" s="179">
        <v>0</v>
      </c>
      <c r="C227" s="179">
        <v>0</v>
      </c>
      <c r="D227" s="179">
        <v>0</v>
      </c>
      <c r="E227" s="179">
        <v>0</v>
      </c>
      <c r="F227" s="159">
        <v>0</v>
      </c>
      <c r="G227" s="181" t="s">
        <v>117</v>
      </c>
      <c r="H227" s="182">
        <f>Tablica_A!Q127</f>
        <v>0</v>
      </c>
      <c r="I227" s="181" t="s">
        <v>784</v>
      </c>
    </row>
    <row r="228" spans="1:9" hidden="1" x14ac:dyDescent="0.2">
      <c r="A228" s="179">
        <v>0</v>
      </c>
      <c r="B228" s="179">
        <v>0</v>
      </c>
      <c r="C228" s="179">
        <v>0</v>
      </c>
      <c r="D228" s="179">
        <v>0</v>
      </c>
      <c r="E228" s="179">
        <v>0</v>
      </c>
      <c r="F228" s="159">
        <v>0</v>
      </c>
      <c r="G228" s="181" t="s">
        <v>118</v>
      </c>
      <c r="H228" s="182">
        <f>Tablica_A!Q129</f>
        <v>0</v>
      </c>
      <c r="I228" s="181" t="s">
        <v>784</v>
      </c>
    </row>
    <row r="229" spans="1:9" hidden="1" x14ac:dyDescent="0.2">
      <c r="A229" s="179">
        <v>0</v>
      </c>
      <c r="B229" s="179">
        <v>0</v>
      </c>
      <c r="C229" s="179">
        <v>0</v>
      </c>
      <c r="D229" s="179">
        <v>0</v>
      </c>
      <c r="E229" s="179">
        <v>0</v>
      </c>
      <c r="F229" s="159">
        <v>0</v>
      </c>
      <c r="G229" s="181" t="s">
        <v>119</v>
      </c>
      <c r="H229" s="182">
        <f>Tablica_A!Q131</f>
        <v>0</v>
      </c>
      <c r="I229" s="181" t="s">
        <v>784</v>
      </c>
    </row>
    <row r="230" spans="1:9" hidden="1" x14ac:dyDescent="0.2">
      <c r="A230" s="179">
        <v>0</v>
      </c>
      <c r="B230" s="179">
        <v>0</v>
      </c>
      <c r="C230" s="179">
        <v>0</v>
      </c>
      <c r="D230" s="179">
        <v>0</v>
      </c>
      <c r="E230" s="179">
        <v>0</v>
      </c>
      <c r="F230" s="159">
        <v>0</v>
      </c>
      <c r="G230" s="181" t="s">
        <v>120</v>
      </c>
      <c r="H230" s="182">
        <f>Tablica_A!Q133</f>
        <v>0</v>
      </c>
      <c r="I230" s="181" t="s">
        <v>784</v>
      </c>
    </row>
    <row r="231" spans="1:9" hidden="1" x14ac:dyDescent="0.2">
      <c r="A231" s="179">
        <v>0</v>
      </c>
      <c r="B231" s="179">
        <v>0</v>
      </c>
      <c r="C231" s="179">
        <v>0</v>
      </c>
      <c r="D231" s="179">
        <v>0</v>
      </c>
      <c r="E231" s="179">
        <v>0</v>
      </c>
      <c r="F231" s="159">
        <v>0</v>
      </c>
      <c r="G231" s="181" t="s">
        <v>121</v>
      </c>
      <c r="H231" s="182">
        <f>Tablica_A!Q135</f>
        <v>0</v>
      </c>
      <c r="I231" s="181" t="s">
        <v>784</v>
      </c>
    </row>
    <row r="232" spans="1:9" hidden="1" x14ac:dyDescent="0.2">
      <c r="A232" s="179">
        <v>0</v>
      </c>
      <c r="B232" s="179">
        <v>0</v>
      </c>
      <c r="C232" s="179">
        <v>0</v>
      </c>
      <c r="D232" s="179">
        <v>0</v>
      </c>
      <c r="E232" s="179">
        <v>0</v>
      </c>
      <c r="F232" s="159">
        <v>0</v>
      </c>
      <c r="G232" s="181" t="s">
        <v>122</v>
      </c>
      <c r="H232" s="182">
        <f>Tablica_A!Q137</f>
        <v>0</v>
      </c>
      <c r="I232" s="181" t="s">
        <v>784</v>
      </c>
    </row>
    <row r="233" spans="1:9" hidden="1" x14ac:dyDescent="0.2">
      <c r="A233" s="179">
        <v>0</v>
      </c>
      <c r="B233" s="179">
        <v>0</v>
      </c>
      <c r="C233" s="179">
        <v>0</v>
      </c>
      <c r="D233" s="179">
        <v>0</v>
      </c>
      <c r="E233" s="179">
        <v>0</v>
      </c>
      <c r="F233" s="159">
        <v>0</v>
      </c>
      <c r="G233" s="178" t="s">
        <v>206</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207</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124</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125</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126</v>
      </c>
      <c r="H237" s="179">
        <f t="shared" si="9"/>
        <v>7</v>
      </c>
      <c r="I237" s="181" t="str">
        <f>IF(Tablica_A!C150&lt;&gt; "",Tablica_A!C150,"-")</f>
        <v>1130153</v>
      </c>
    </row>
    <row r="238" spans="1:9" hidden="1" x14ac:dyDescent="0.2">
      <c r="A238" s="179">
        <v>0</v>
      </c>
      <c r="B238" s="179">
        <v>0</v>
      </c>
      <c r="C238" s="179">
        <v>0</v>
      </c>
      <c r="D238" s="179">
        <v>0</v>
      </c>
      <c r="E238" s="179">
        <v>0</v>
      </c>
      <c r="F238" s="159">
        <v>0</v>
      </c>
      <c r="G238" s="178" t="s">
        <v>127</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128</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129</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135</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130</v>
      </c>
      <c r="H242" s="179">
        <f t="shared" si="9"/>
        <v>12</v>
      </c>
      <c r="I242" s="181" t="str">
        <f>IF(Tablica_A!E148&lt;&gt; "",Tablica_A!E148,"-")</f>
        <v>DANICA D.O.O</v>
      </c>
    </row>
    <row r="243" spans="1:9" hidden="1" x14ac:dyDescent="0.2">
      <c r="A243" s="179">
        <v>0</v>
      </c>
      <c r="B243" s="179">
        <v>0</v>
      </c>
      <c r="C243" s="179">
        <v>0</v>
      </c>
      <c r="D243" s="179">
        <v>0</v>
      </c>
      <c r="E243" s="179">
        <v>0</v>
      </c>
      <c r="F243" s="159">
        <v>0</v>
      </c>
      <c r="G243" s="178" t="s">
        <v>131</v>
      </c>
      <c r="H243" s="179">
        <f t="shared" si="9"/>
        <v>19</v>
      </c>
      <c r="I243" s="181" t="str">
        <f>IF(Tablica_A!E150&lt;&gt; "",Tablica_A!E150,"-")</f>
        <v>PONI TRGOVINA D.O.O</v>
      </c>
    </row>
    <row r="244" spans="1:9" hidden="1" x14ac:dyDescent="0.2">
      <c r="A244" s="179">
        <v>0</v>
      </c>
      <c r="B244" s="179">
        <v>0</v>
      </c>
      <c r="C244" s="179">
        <v>0</v>
      </c>
      <c r="D244" s="179">
        <v>0</v>
      </c>
      <c r="E244" s="179">
        <v>0</v>
      </c>
      <c r="F244" s="159">
        <v>0</v>
      </c>
      <c r="G244" s="178" t="s">
        <v>132</v>
      </c>
      <c r="H244" s="179">
        <f t="shared" si="9"/>
        <v>26</v>
      </c>
      <c r="I244" s="181" t="str">
        <f>IF(Tablica_A!E152&lt;&gt; "",Tablica_A!E152,"-")</f>
        <v>PODRAVKA POLSKA SP. Z O.O.</v>
      </c>
    </row>
    <row r="245" spans="1:9" hidden="1" x14ac:dyDescent="0.2">
      <c r="A245" s="179">
        <v>0</v>
      </c>
      <c r="B245" s="179">
        <v>0</v>
      </c>
      <c r="C245" s="179">
        <v>0</v>
      </c>
      <c r="D245" s="179">
        <v>0</v>
      </c>
      <c r="E245" s="179">
        <v>0</v>
      </c>
      <c r="F245" s="159">
        <v>0</v>
      </c>
      <c r="G245" s="178" t="s">
        <v>133</v>
      </c>
      <c r="H245" s="179">
        <f t="shared" si="9"/>
        <v>11</v>
      </c>
      <c r="I245" s="181" t="str">
        <f>IF(Tablica_A!E154&lt;&gt; "",Tablica_A!E154,"-")</f>
        <v>LAGRIS A.S.</v>
      </c>
    </row>
    <row r="246" spans="1:9" hidden="1" x14ac:dyDescent="0.2">
      <c r="A246" s="179">
        <v>0</v>
      </c>
      <c r="B246" s="179">
        <v>0</v>
      </c>
      <c r="C246" s="179">
        <v>0</v>
      </c>
      <c r="D246" s="179">
        <v>0</v>
      </c>
      <c r="E246" s="179">
        <v>0</v>
      </c>
      <c r="F246" s="159">
        <v>0</v>
      </c>
      <c r="G246" s="178" t="s">
        <v>134</v>
      </c>
      <c r="H246" s="179">
        <f t="shared" si="9"/>
        <v>15</v>
      </c>
      <c r="I246" s="181" t="str">
        <f>IF(Tablica_A!E156&lt;&gt; "",Tablica_A!E156,"-")</f>
        <v>PODRAVKA d.o.o.</v>
      </c>
    </row>
    <row r="247" spans="1:9" hidden="1" x14ac:dyDescent="0.2">
      <c r="A247" s="179">
        <v>0</v>
      </c>
      <c r="B247" s="179">
        <v>0</v>
      </c>
      <c r="C247" s="179">
        <v>0</v>
      </c>
      <c r="D247" s="179">
        <v>0</v>
      </c>
      <c r="E247" s="179">
        <v>0</v>
      </c>
      <c r="F247" s="159">
        <v>0</v>
      </c>
      <c r="G247" s="178" t="s">
        <v>141</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136</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137</v>
      </c>
      <c r="H249" s="179">
        <f t="shared" si="9"/>
        <v>10</v>
      </c>
      <c r="I249" s="181" t="str">
        <f>IF(Tablica_A!M150&lt;&gt; "",Tablica_A!M150,"-")</f>
        <v>KOPRIVNICA</v>
      </c>
    </row>
    <row r="250" spans="1:9" hidden="1" x14ac:dyDescent="0.2">
      <c r="A250" s="179">
        <v>0</v>
      </c>
      <c r="B250" s="179">
        <v>0</v>
      </c>
      <c r="C250" s="179">
        <v>0</v>
      </c>
      <c r="D250" s="179">
        <v>0</v>
      </c>
      <c r="E250" s="179">
        <v>0</v>
      </c>
      <c r="F250" s="159">
        <v>0</v>
      </c>
      <c r="G250" s="178" t="s">
        <v>138</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139</v>
      </c>
      <c r="H251" s="179">
        <f t="shared" si="9"/>
        <v>17</v>
      </c>
      <c r="I251" s="181" t="str">
        <f>IF(Tablica_A!M154&lt;&gt; "",Tablica_A!M154,"-")</f>
        <v>LHOTA U LUHAČOVIC</v>
      </c>
    </row>
    <row r="252" spans="1:9" hidden="1" x14ac:dyDescent="0.2">
      <c r="A252" s="179">
        <v>0</v>
      </c>
      <c r="B252" s="179">
        <v>0</v>
      </c>
      <c r="C252" s="179">
        <v>0</v>
      </c>
      <c r="D252" s="179">
        <v>0</v>
      </c>
      <c r="E252" s="179">
        <v>0</v>
      </c>
      <c r="F252" s="159">
        <v>0</v>
      </c>
      <c r="G252" s="178" t="s">
        <v>140</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147</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142</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143</v>
      </c>
      <c r="H255" s="179">
        <f t="shared" si="9"/>
        <v>18</v>
      </c>
      <c r="I255" s="181" t="str">
        <f>IF(Tablica_A!Q150&lt;&gt; "",Tablica_A!Q150,"-")</f>
        <v>JOSIPA VARGOVIĆA 2</v>
      </c>
    </row>
    <row r="256" spans="1:9" hidden="1" x14ac:dyDescent="0.2">
      <c r="A256" s="179">
        <v>0</v>
      </c>
      <c r="B256" s="179">
        <v>0</v>
      </c>
      <c r="C256" s="179">
        <v>0</v>
      </c>
      <c r="D256" s="179">
        <v>0</v>
      </c>
      <c r="E256" s="179">
        <v>0</v>
      </c>
      <c r="F256" s="159">
        <v>0</v>
      </c>
      <c r="G256" s="178" t="s">
        <v>144</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145</v>
      </c>
      <c r="H257" s="179">
        <f t="shared" si="9"/>
        <v>23</v>
      </c>
      <c r="I257" s="181" t="str">
        <f>IF(Tablica_A!Q154&lt;&gt; "",Tablica_A!Q154,"-")</f>
        <v>DOLNI LHOTA U 39, ČEŠKA</v>
      </c>
    </row>
    <row r="258" spans="1:9" hidden="1" x14ac:dyDescent="0.2">
      <c r="A258" s="179">
        <v>0</v>
      </c>
      <c r="B258" s="179">
        <v>0</v>
      </c>
      <c r="C258" s="179">
        <v>0</v>
      </c>
      <c r="D258" s="179">
        <v>0</v>
      </c>
      <c r="E258" s="179">
        <v>0</v>
      </c>
      <c r="F258" s="159">
        <v>0</v>
      </c>
      <c r="G258" s="178" t="s">
        <v>146</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148</v>
      </c>
      <c r="H259" s="179">
        <f t="shared" si="9"/>
        <v>22</v>
      </c>
      <c r="I259" s="181" t="str">
        <f>IF(Tablica_A!K158&lt;&gt; "",Tablica_A!K158,"-")</f>
        <v>PRICEWATERHOUSECOOPERS</v>
      </c>
    </row>
    <row r="260" spans="1:9" hidden="1" x14ac:dyDescent="0.2">
      <c r="A260" s="179">
        <v>0</v>
      </c>
      <c r="B260" s="179">
        <v>0</v>
      </c>
      <c r="C260" s="179">
        <v>0</v>
      </c>
      <c r="D260" s="179">
        <v>0</v>
      </c>
      <c r="E260" s="179">
        <v>0</v>
      </c>
      <c r="F260" s="159">
        <v>0</v>
      </c>
      <c r="G260" s="178" t="s">
        <v>149</v>
      </c>
      <c r="H260" s="179">
        <f t="shared" si="9"/>
        <v>6</v>
      </c>
      <c r="I260" s="181" t="str">
        <f>IF(Tablica_A!K160&lt;&gt; "",Tablica_A!K160,"-")</f>
        <v>ZAGREB</v>
      </c>
    </row>
    <row r="261" spans="1:9" hidden="1" x14ac:dyDescent="0.2">
      <c r="A261" s="179">
        <v>0</v>
      </c>
      <c r="B261" s="179">
        <v>0</v>
      </c>
      <c r="C261" s="179">
        <v>0</v>
      </c>
      <c r="D261" s="179">
        <v>0</v>
      </c>
      <c r="E261" s="179">
        <v>0</v>
      </c>
      <c r="F261" s="159">
        <v>0</v>
      </c>
      <c r="G261" s="178" t="s">
        <v>150</v>
      </c>
      <c r="H261" s="179">
        <f t="shared" si="9"/>
        <v>24</v>
      </c>
      <c r="I261" s="181" t="str">
        <f>IF(Tablica_A!O160&lt;&gt; "",Tablica_A!O160,"-")</f>
        <v>ALEXANDERA VON HUMBOLDTA</v>
      </c>
    </row>
    <row r="262" spans="1:9" hidden="1" x14ac:dyDescent="0.2">
      <c r="A262" s="179">
        <v>0</v>
      </c>
      <c r="B262" s="179">
        <v>0</v>
      </c>
      <c r="C262" s="179">
        <v>0</v>
      </c>
      <c r="D262" s="179">
        <v>0</v>
      </c>
      <c r="E262" s="179">
        <v>0</v>
      </c>
      <c r="F262" s="159">
        <v>0</v>
      </c>
      <c r="G262" s="178" t="s">
        <v>151</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152</v>
      </c>
      <c r="H263" s="179">
        <f t="shared" si="9"/>
        <v>0</v>
      </c>
      <c r="I263" s="181" t="str">
        <f>IF(Tablica_A!C167&lt;&gt; "",Tablica_A!C167,"-")</f>
        <v>-</v>
      </c>
    </row>
    <row r="264" spans="1:9" hidden="1" x14ac:dyDescent="0.2">
      <c r="A264" s="179">
        <v>0</v>
      </c>
      <c r="B264" s="179">
        <v>0</v>
      </c>
      <c r="C264" s="179">
        <v>0</v>
      </c>
      <c r="D264" s="179">
        <v>0</v>
      </c>
      <c r="E264" s="179">
        <v>0</v>
      </c>
      <c r="F264" s="159">
        <v>0</v>
      </c>
      <c r="G264" s="178" t="s">
        <v>153</v>
      </c>
      <c r="H264" s="179">
        <f t="shared" si="9"/>
        <v>0</v>
      </c>
      <c r="I264" s="181" t="str">
        <f>IF(Tablica_A!C169&lt;&gt; "",Tablica_A!C169,"-")</f>
        <v>-</v>
      </c>
    </row>
    <row r="265" spans="1:9" hidden="1" x14ac:dyDescent="0.2">
      <c r="A265" s="179">
        <v>0</v>
      </c>
      <c r="B265" s="179">
        <v>0</v>
      </c>
      <c r="C265" s="179">
        <v>0</v>
      </c>
      <c r="D265" s="179">
        <v>0</v>
      </c>
      <c r="E265" s="179">
        <v>0</v>
      </c>
      <c r="F265" s="159">
        <v>0</v>
      </c>
      <c r="G265" s="178" t="s">
        <v>154</v>
      </c>
      <c r="H265" s="179">
        <f t="shared" si="9"/>
        <v>0</v>
      </c>
      <c r="I265" s="181" t="str">
        <f>IF(Tablica_A!C171&lt;&gt; "",Tablica_A!C171,"-")</f>
        <v>-</v>
      </c>
    </row>
    <row r="266" spans="1:9" hidden="1" x14ac:dyDescent="0.2">
      <c r="A266" s="179">
        <v>0</v>
      </c>
      <c r="B266" s="179">
        <v>0</v>
      </c>
      <c r="C266" s="179">
        <v>0</v>
      </c>
      <c r="D266" s="179">
        <v>0</v>
      </c>
      <c r="E266" s="179">
        <v>0</v>
      </c>
      <c r="F266" s="159">
        <v>0</v>
      </c>
      <c r="G266" s="178" t="s">
        <v>155</v>
      </c>
      <c r="H266" s="179">
        <f t="shared" si="9"/>
        <v>0</v>
      </c>
      <c r="I266" s="181" t="str">
        <f>IF(Tablica_A!C173&lt;&gt; "",Tablica_A!C173,"-")</f>
        <v>-</v>
      </c>
    </row>
    <row r="267" spans="1:9" hidden="1" x14ac:dyDescent="0.2">
      <c r="A267" s="179">
        <v>0</v>
      </c>
      <c r="B267" s="179">
        <v>0</v>
      </c>
      <c r="C267" s="179">
        <v>0</v>
      </c>
      <c r="D267" s="179">
        <v>0</v>
      </c>
      <c r="E267" s="179">
        <v>0</v>
      </c>
      <c r="F267" s="159">
        <v>0</v>
      </c>
      <c r="G267" s="178" t="s">
        <v>156</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157</v>
      </c>
      <c r="H268" s="179">
        <f t="shared" si="9"/>
        <v>0</v>
      </c>
      <c r="I268" s="181" t="str">
        <f>IF(Tablica_A!Q167&lt;&gt; "",Tablica_A!Q167,"-")</f>
        <v>-</v>
      </c>
    </row>
    <row r="269" spans="1:9" hidden="1" x14ac:dyDescent="0.2">
      <c r="A269" s="179">
        <v>0</v>
      </c>
      <c r="B269" s="179">
        <v>0</v>
      </c>
      <c r="C269" s="179">
        <v>0</v>
      </c>
      <c r="D269" s="179">
        <v>0</v>
      </c>
      <c r="E269" s="179">
        <v>0</v>
      </c>
      <c r="F269" s="159">
        <v>0</v>
      </c>
      <c r="G269" s="178" t="s">
        <v>158</v>
      </c>
      <c r="H269" s="179">
        <f t="shared" si="9"/>
        <v>0</v>
      </c>
      <c r="I269" s="181" t="str">
        <f>IF(Tablica_A!Q169&lt;&gt; "",Tablica_A!Q169,"-")</f>
        <v>-</v>
      </c>
    </row>
    <row r="270" spans="1:9" hidden="1" x14ac:dyDescent="0.2">
      <c r="A270" s="179">
        <v>0</v>
      </c>
      <c r="B270" s="179">
        <v>0</v>
      </c>
      <c r="C270" s="179">
        <v>0</v>
      </c>
      <c r="D270" s="179">
        <v>0</v>
      </c>
      <c r="E270" s="179">
        <v>0</v>
      </c>
      <c r="F270" s="159">
        <v>0</v>
      </c>
      <c r="G270" s="178" t="s">
        <v>159</v>
      </c>
      <c r="H270" s="179">
        <f t="shared" si="9"/>
        <v>0</v>
      </c>
      <c r="I270" s="181" t="str">
        <f>IF(Tablica_A!Q171&lt;&gt; "",Tablica_A!Q171,"-")</f>
        <v>-</v>
      </c>
    </row>
    <row r="271" spans="1:9" hidden="1" x14ac:dyDescent="0.2">
      <c r="A271" s="179">
        <v>0</v>
      </c>
      <c r="B271" s="179">
        <v>0</v>
      </c>
      <c r="C271" s="179">
        <v>0</v>
      </c>
      <c r="D271" s="179">
        <v>0</v>
      </c>
      <c r="E271" s="179">
        <v>0</v>
      </c>
      <c r="F271" s="159">
        <v>0</v>
      </c>
      <c r="G271" s="178" t="s">
        <v>160</v>
      </c>
      <c r="H271" s="179">
        <f t="shared" si="9"/>
        <v>0</v>
      </c>
      <c r="I271" s="181" t="str">
        <f>IF(Tablica_A!Q173&lt;&gt; "",Tablica_A!Q173,"-")</f>
        <v>-</v>
      </c>
    </row>
    <row r="272" spans="1:9" hidden="1" x14ac:dyDescent="0.2">
      <c r="A272" s="179">
        <v>0</v>
      </c>
      <c r="B272" s="179">
        <v>0</v>
      </c>
      <c r="C272" s="179">
        <v>0</v>
      </c>
      <c r="D272" s="179">
        <v>0</v>
      </c>
      <c r="E272" s="179">
        <v>0</v>
      </c>
      <c r="F272" s="159">
        <v>0</v>
      </c>
      <c r="G272" s="178" t="s">
        <v>161</v>
      </c>
      <c r="H272" s="179">
        <f>Tablica_A!K185</f>
        <v>365</v>
      </c>
      <c r="I272" s="178" t="s">
        <v>784</v>
      </c>
    </row>
    <row r="273" spans="1:9" hidden="1" x14ac:dyDescent="0.2">
      <c r="A273" s="179">
        <v>0</v>
      </c>
      <c r="B273" s="179">
        <v>0</v>
      </c>
      <c r="C273" s="179">
        <v>0</v>
      </c>
      <c r="D273" s="179">
        <v>0</v>
      </c>
      <c r="E273" s="179">
        <v>0</v>
      </c>
      <c r="F273" s="159">
        <v>0</v>
      </c>
      <c r="G273" s="178" t="s">
        <v>162</v>
      </c>
      <c r="H273" s="179">
        <f>Tablica_A!G185</f>
        <v>229</v>
      </c>
      <c r="I273" s="178" t="s">
        <v>784</v>
      </c>
    </row>
    <row r="274" spans="1:9" hidden="1" x14ac:dyDescent="0.2">
      <c r="A274" s="179">
        <v>0</v>
      </c>
      <c r="B274" s="179">
        <v>0</v>
      </c>
      <c r="C274" s="179">
        <v>0</v>
      </c>
      <c r="D274" s="179">
        <v>0</v>
      </c>
      <c r="E274" s="179">
        <v>0</v>
      </c>
      <c r="F274" s="159">
        <v>0</v>
      </c>
      <c r="G274" s="178" t="s">
        <v>163</v>
      </c>
      <c r="H274" s="179">
        <f>Tablica_A!S185</f>
        <v>0</v>
      </c>
      <c r="I274" s="178" t="s">
        <v>784</v>
      </c>
    </row>
    <row r="275" spans="1:9" hidden="1" x14ac:dyDescent="0.2">
      <c r="A275" s="179">
        <v>0</v>
      </c>
      <c r="B275" s="179">
        <v>0</v>
      </c>
      <c r="C275" s="179">
        <v>0</v>
      </c>
      <c r="D275" s="179">
        <v>0</v>
      </c>
      <c r="E275" s="179">
        <v>0</v>
      </c>
      <c r="F275" s="159">
        <v>0</v>
      </c>
      <c r="G275" s="178" t="s">
        <v>164</v>
      </c>
      <c r="H275" s="179">
        <f>Tablica_A!O185</f>
        <v>0</v>
      </c>
      <c r="I275" s="178" t="s">
        <v>784</v>
      </c>
    </row>
    <row r="276" spans="1:9" hidden="1" x14ac:dyDescent="0.2">
      <c r="A276" s="179">
        <v>0</v>
      </c>
      <c r="B276" s="179">
        <v>0</v>
      </c>
      <c r="C276" s="179">
        <v>0</v>
      </c>
      <c r="D276" s="179">
        <v>0</v>
      </c>
      <c r="E276" s="179">
        <v>0</v>
      </c>
      <c r="F276" s="159">
        <v>0</v>
      </c>
      <c r="G276" s="178" t="s">
        <v>165</v>
      </c>
      <c r="H276" s="179">
        <f>Tablica_A!K183</f>
        <v>239</v>
      </c>
      <c r="I276" s="178" t="s">
        <v>784</v>
      </c>
    </row>
    <row r="277" spans="1:9" hidden="1" x14ac:dyDescent="0.2">
      <c r="A277" s="179">
        <v>0</v>
      </c>
      <c r="B277" s="179">
        <v>0</v>
      </c>
      <c r="C277" s="179">
        <v>0</v>
      </c>
      <c r="D277" s="179">
        <v>0</v>
      </c>
      <c r="E277" s="179">
        <v>0</v>
      </c>
      <c r="F277" s="159">
        <v>0</v>
      </c>
      <c r="G277" s="178" t="s">
        <v>166</v>
      </c>
      <c r="H277" s="179">
        <f>Tablica_A!G183</f>
        <v>204.01</v>
      </c>
      <c r="I277" s="178" t="s">
        <v>784</v>
      </c>
    </row>
    <row r="278" spans="1:9" hidden="1" x14ac:dyDescent="0.2">
      <c r="A278" s="179">
        <v>0</v>
      </c>
      <c r="B278" s="179">
        <v>0</v>
      </c>
      <c r="C278" s="179">
        <v>0</v>
      </c>
      <c r="D278" s="179">
        <v>0</v>
      </c>
      <c r="E278" s="179">
        <v>0</v>
      </c>
      <c r="F278" s="159">
        <v>0</v>
      </c>
      <c r="G278" s="178" t="s">
        <v>167</v>
      </c>
      <c r="H278" s="179">
        <f>Tablica_A!S183</f>
        <v>0</v>
      </c>
      <c r="I278" s="178" t="s">
        <v>784</v>
      </c>
    </row>
    <row r="279" spans="1:9" hidden="1" x14ac:dyDescent="0.2">
      <c r="A279" s="179">
        <v>0</v>
      </c>
      <c r="B279" s="179">
        <v>0</v>
      </c>
      <c r="C279" s="179">
        <v>0</v>
      </c>
      <c r="D279" s="179">
        <v>0</v>
      </c>
      <c r="E279" s="179">
        <v>0</v>
      </c>
      <c r="F279" s="159">
        <v>0</v>
      </c>
      <c r="G279" s="178" t="s">
        <v>168</v>
      </c>
      <c r="H279" s="179">
        <f>Tablica_A!O183</f>
        <v>0</v>
      </c>
      <c r="I279" s="178" t="s">
        <v>784</v>
      </c>
    </row>
    <row r="280" spans="1:9" hidden="1" x14ac:dyDescent="0.2">
      <c r="A280" s="179">
        <v>0</v>
      </c>
      <c r="B280" s="179">
        <v>0</v>
      </c>
      <c r="C280" s="179">
        <v>0</v>
      </c>
      <c r="D280" s="179">
        <v>0</v>
      </c>
      <c r="E280" s="179">
        <v>0</v>
      </c>
      <c r="F280" s="159">
        <v>0</v>
      </c>
      <c r="G280" s="178" t="s">
        <v>169</v>
      </c>
      <c r="H280" s="179">
        <f>Tablica_A!O191</f>
        <v>5.12</v>
      </c>
      <c r="I280" s="178" t="s">
        <v>784</v>
      </c>
    </row>
    <row r="281" spans="1:9" hidden="1" x14ac:dyDescent="0.2">
      <c r="A281" s="179">
        <v>0</v>
      </c>
      <c r="B281" s="179">
        <v>0</v>
      </c>
      <c r="C281" s="179">
        <v>0</v>
      </c>
      <c r="D281" s="179">
        <v>0</v>
      </c>
      <c r="E281" s="179">
        <v>0</v>
      </c>
      <c r="F281" s="159">
        <v>0</v>
      </c>
      <c r="G281" s="178" t="s">
        <v>170</v>
      </c>
      <c r="H281" s="179">
        <f>Tablica_A!S191</f>
        <v>5.12</v>
      </c>
      <c r="I281" s="178" t="s">
        <v>784</v>
      </c>
    </row>
    <row r="282" spans="1:9" hidden="1" x14ac:dyDescent="0.2">
      <c r="A282" s="179">
        <v>0</v>
      </c>
      <c r="B282" s="179">
        <v>0</v>
      </c>
      <c r="C282" s="179">
        <v>0</v>
      </c>
      <c r="D282" s="179">
        <v>0</v>
      </c>
      <c r="E282" s="179">
        <v>0</v>
      </c>
      <c r="F282" s="159">
        <v>0</v>
      </c>
      <c r="G282" s="178" t="s">
        <v>172</v>
      </c>
      <c r="H282" s="179">
        <f>Tablica_A!G191</f>
        <v>5.22</v>
      </c>
      <c r="I282" s="178" t="s">
        <v>784</v>
      </c>
    </row>
    <row r="283" spans="1:9" hidden="1" x14ac:dyDescent="0.2">
      <c r="A283" s="179">
        <v>0</v>
      </c>
      <c r="B283" s="179">
        <v>0</v>
      </c>
      <c r="C283" s="179">
        <v>0</v>
      </c>
      <c r="D283" s="179">
        <v>0</v>
      </c>
      <c r="E283" s="179">
        <v>0</v>
      </c>
      <c r="F283" s="159">
        <v>0</v>
      </c>
      <c r="G283" s="178" t="s">
        <v>171</v>
      </c>
      <c r="H283" s="179">
        <f>Tablica_A!K191</f>
        <v>5.22</v>
      </c>
      <c r="I283" s="178" t="s">
        <v>784</v>
      </c>
    </row>
    <row r="284" spans="1:9" hidden="1" x14ac:dyDescent="0.2">
      <c r="A284" s="179">
        <v>0</v>
      </c>
      <c r="B284" s="179">
        <v>0</v>
      </c>
      <c r="C284" s="179">
        <v>0</v>
      </c>
      <c r="D284" s="179">
        <v>0</v>
      </c>
      <c r="E284" s="179">
        <v>0</v>
      </c>
      <c r="F284" s="159">
        <v>0</v>
      </c>
      <c r="G284" s="178" t="s">
        <v>173</v>
      </c>
      <c r="H284" s="179">
        <f>Tablica_A!S193</f>
        <v>1457981</v>
      </c>
      <c r="I284" s="178" t="s">
        <v>784</v>
      </c>
    </row>
    <row r="285" spans="1:9" hidden="1" x14ac:dyDescent="0.2">
      <c r="A285" s="179">
        <v>0</v>
      </c>
      <c r="B285" s="179">
        <v>0</v>
      </c>
      <c r="C285" s="179">
        <v>0</v>
      </c>
      <c r="D285" s="179">
        <v>0</v>
      </c>
      <c r="E285" s="179">
        <v>0</v>
      </c>
      <c r="F285" s="159">
        <v>0</v>
      </c>
      <c r="G285" s="178" t="s">
        <v>174</v>
      </c>
      <c r="H285" s="179">
        <f>Tablica_A!K198</f>
        <v>0</v>
      </c>
      <c r="I285" s="178" t="s">
        <v>784</v>
      </c>
    </row>
    <row r="286" spans="1:9" hidden="1" x14ac:dyDescent="0.2">
      <c r="A286" s="179">
        <v>0</v>
      </c>
      <c r="B286" s="179">
        <v>0</v>
      </c>
      <c r="C286" s="179">
        <v>0</v>
      </c>
      <c r="D286" s="179">
        <v>0</v>
      </c>
      <c r="E286" s="179">
        <v>0</v>
      </c>
      <c r="F286" s="159">
        <v>0</v>
      </c>
      <c r="G286" s="178" t="s">
        <v>175</v>
      </c>
      <c r="H286" s="179">
        <f>Tablica_A!O198</f>
        <v>0</v>
      </c>
      <c r="I286" s="178" t="s">
        <v>784</v>
      </c>
    </row>
    <row r="287" spans="1:9" hidden="1" x14ac:dyDescent="0.2">
      <c r="A287" s="179">
        <v>0</v>
      </c>
      <c r="B287" s="179">
        <v>0</v>
      </c>
      <c r="C287" s="179">
        <v>0</v>
      </c>
      <c r="D287" s="179">
        <v>0</v>
      </c>
      <c r="E287" s="179">
        <v>0</v>
      </c>
      <c r="F287" s="159">
        <v>0</v>
      </c>
      <c r="G287" s="178" t="s">
        <v>176</v>
      </c>
      <c r="H287" s="179">
        <f>Tablica_A!S198</f>
        <v>2</v>
      </c>
      <c r="I287" s="178" t="s">
        <v>784</v>
      </c>
    </row>
    <row r="288" spans="1:9" hidden="1" x14ac:dyDescent="0.2">
      <c r="A288" s="179">
        <v>0</v>
      </c>
      <c r="B288" s="179">
        <v>0</v>
      </c>
      <c r="C288" s="179">
        <v>0</v>
      </c>
      <c r="D288" s="179">
        <v>0</v>
      </c>
      <c r="E288" s="179">
        <v>0</v>
      </c>
      <c r="F288" s="159">
        <v>0</v>
      </c>
      <c r="G288" s="178" t="s">
        <v>177</v>
      </c>
      <c r="H288" s="179">
        <f>Tablica_A!K200</f>
        <v>0</v>
      </c>
      <c r="I288" s="178" t="s">
        <v>784</v>
      </c>
    </row>
    <row r="289" spans="1:9" hidden="1" x14ac:dyDescent="0.2">
      <c r="A289" s="179">
        <v>0</v>
      </c>
      <c r="B289" s="179">
        <v>0</v>
      </c>
      <c r="C289" s="179">
        <v>0</v>
      </c>
      <c r="D289" s="179">
        <v>0</v>
      </c>
      <c r="E289" s="179">
        <v>0</v>
      </c>
      <c r="F289" s="159">
        <v>0</v>
      </c>
      <c r="G289" s="178" t="s">
        <v>178</v>
      </c>
      <c r="H289" s="179">
        <f>Tablica_A!O200</f>
        <v>10.71</v>
      </c>
      <c r="I289" s="178" t="s">
        <v>784</v>
      </c>
    </row>
    <row r="290" spans="1:9" hidden="1" x14ac:dyDescent="0.2">
      <c r="A290" s="179">
        <v>0</v>
      </c>
      <c r="B290" s="179">
        <v>0</v>
      </c>
      <c r="C290" s="179">
        <v>0</v>
      </c>
      <c r="D290" s="179">
        <v>0</v>
      </c>
      <c r="E290" s="179">
        <v>0</v>
      </c>
      <c r="F290" s="159">
        <v>0</v>
      </c>
      <c r="G290" s="178" t="s">
        <v>179</v>
      </c>
      <c r="H290" s="179">
        <f>Tablica_A!S200</f>
        <v>11.08</v>
      </c>
      <c r="I290" s="178" t="s">
        <v>784</v>
      </c>
    </row>
    <row r="291" spans="1:9" hidden="1" x14ac:dyDescent="0.2">
      <c r="A291" s="179">
        <v>0</v>
      </c>
      <c r="B291" s="179">
        <v>0</v>
      </c>
      <c r="C291" s="179">
        <v>0</v>
      </c>
      <c r="D291" s="179">
        <v>0</v>
      </c>
      <c r="E291" s="179">
        <v>0</v>
      </c>
      <c r="F291" s="159">
        <v>0</v>
      </c>
      <c r="G291" s="178" t="s">
        <v>183</v>
      </c>
      <c r="H291" s="179">
        <f t="shared" ref="H291:H322" si="10">IF(LEN(I291)&gt;1,LEN(I291), 0)</f>
        <v>14</v>
      </c>
      <c r="I291" s="181" t="str">
        <f>IF(RefStr!C45&lt;&gt; "",RefStr!C45,"-")</f>
        <v>Mirjana Kadija</v>
      </c>
    </row>
    <row r="292" spans="1:9" hidden="1" x14ac:dyDescent="0.2">
      <c r="A292" s="179">
        <v>0</v>
      </c>
      <c r="B292" s="179">
        <v>0</v>
      </c>
      <c r="C292" s="179">
        <v>0</v>
      </c>
      <c r="D292" s="179">
        <v>0</v>
      </c>
      <c r="E292" s="179">
        <v>0</v>
      </c>
      <c r="F292" s="159">
        <v>0</v>
      </c>
      <c r="G292" s="178" t="s">
        <v>184</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185</v>
      </c>
      <c r="H293" s="179">
        <f t="shared" si="10"/>
        <v>0</v>
      </c>
      <c r="I293" s="178" t="str">
        <f>IF(RefStr!C49&lt;&gt; "",RefStr!C49,"-")</f>
        <v>-</v>
      </c>
    </row>
    <row r="294" spans="1:9" hidden="1" x14ac:dyDescent="0.2">
      <c r="A294" s="179">
        <v>0</v>
      </c>
      <c r="B294" s="179">
        <v>0</v>
      </c>
      <c r="C294" s="179">
        <v>0</v>
      </c>
      <c r="D294" s="179">
        <v>0</v>
      </c>
      <c r="E294" s="179">
        <v>0</v>
      </c>
      <c r="F294" s="159">
        <v>0</v>
      </c>
      <c r="G294" s="178" t="s">
        <v>180</v>
      </c>
      <c r="H294" s="179">
        <f t="shared" si="10"/>
        <v>10</v>
      </c>
      <c r="I294" s="178" t="str">
        <f>IF(RefStr!K45&lt;&gt; "",RefStr!K45,"-")</f>
        <v>048/651200</v>
      </c>
    </row>
    <row r="295" spans="1:9" hidden="1" x14ac:dyDescent="0.2">
      <c r="A295" s="179">
        <v>0</v>
      </c>
      <c r="B295" s="179">
        <v>0</v>
      </c>
      <c r="C295" s="179">
        <v>0</v>
      </c>
      <c r="D295" s="179">
        <v>0</v>
      </c>
      <c r="E295" s="179">
        <v>0</v>
      </c>
      <c r="F295" s="159">
        <v>0</v>
      </c>
      <c r="G295" s="178" t="s">
        <v>181</v>
      </c>
      <c r="H295" s="179">
        <f t="shared" si="10"/>
        <v>10</v>
      </c>
      <c r="I295" s="178" t="str">
        <f>IF(RefStr!K47&lt;&gt; "",RefStr!K47,"-")</f>
        <v>048/651106</v>
      </c>
    </row>
    <row r="296" spans="1:9" hidden="1" x14ac:dyDescent="0.2">
      <c r="A296" s="179">
        <v>0</v>
      </c>
      <c r="B296" s="179">
        <v>0</v>
      </c>
      <c r="C296" s="179">
        <v>0</v>
      </c>
      <c r="D296" s="179">
        <v>0</v>
      </c>
      <c r="E296" s="179">
        <v>0</v>
      </c>
      <c r="F296" s="159">
        <v>0</v>
      </c>
      <c r="G296" s="178" t="s">
        <v>182</v>
      </c>
      <c r="H296" s="179">
        <f t="shared" si="10"/>
        <v>0</v>
      </c>
      <c r="I296" s="178" t="str">
        <f>IF(RefStr!K49&lt;&gt; "",RefStr!K49,"-")</f>
        <v>-</v>
      </c>
    </row>
    <row r="297" spans="1:9" hidden="1" x14ac:dyDescent="0.2">
      <c r="A297" s="179">
        <v>0</v>
      </c>
      <c r="B297" s="179">
        <v>0</v>
      </c>
      <c r="C297" s="179">
        <v>0</v>
      </c>
      <c r="D297" s="179">
        <v>0</v>
      </c>
      <c r="E297" s="179">
        <v>0</v>
      </c>
      <c r="F297" s="159">
        <v>0</v>
      </c>
      <c r="G297" s="178" t="s">
        <v>190</v>
      </c>
      <c r="H297" s="179">
        <f t="shared" si="10"/>
        <v>46</v>
      </c>
      <c r="I297" s="178" t="str">
        <f>IF(LEN(Tablica_F!A8) &gt;1,MID(Tablica_F!A8,1,250),"-")</f>
        <v>U prvom tromjesečju nije bilo podjele dionica.</v>
      </c>
    </row>
    <row r="298" spans="1:9" hidden="1" x14ac:dyDescent="0.2">
      <c r="A298" s="179">
        <v>0</v>
      </c>
      <c r="B298" s="179">
        <v>0</v>
      </c>
      <c r="C298" s="179">
        <v>0</v>
      </c>
      <c r="D298" s="179">
        <v>0</v>
      </c>
      <c r="E298" s="179">
        <v>0</v>
      </c>
      <c r="F298" s="159">
        <v>0</v>
      </c>
      <c r="G298" s="178" t="s">
        <v>191</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192</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193</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220</v>
      </c>
      <c r="H301" s="179">
        <f t="shared" si="10"/>
        <v>58</v>
      </c>
      <c r="I301" s="178" t="str">
        <f>IF(LEN(Tablica_F!A10) &gt;1,MID(Tablica_F!A10,1,250),"-")</f>
        <v>U prvom tromjesečju zarada po dionici iznosila je 5,12 kn.</v>
      </c>
    </row>
    <row r="302" spans="1:9" hidden="1" x14ac:dyDescent="0.2">
      <c r="A302" s="179">
        <v>0</v>
      </c>
      <c r="B302" s="179">
        <v>0</v>
      </c>
      <c r="C302" s="179">
        <v>0</v>
      </c>
      <c r="D302" s="179">
        <v>0</v>
      </c>
      <c r="E302" s="179">
        <v>0</v>
      </c>
      <c r="F302" s="159">
        <v>0</v>
      </c>
      <c r="G302" s="178" t="s">
        <v>217</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218</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219</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224</v>
      </c>
      <c r="H305" s="179">
        <f t="shared" si="10"/>
        <v>66</v>
      </c>
      <c r="I305" s="178" t="str">
        <f>IF(LEN(Tablica_F!A12) &gt;1,MID(Tablica_F!A12,1,250),"-")</f>
        <v>U prvom tromjesečju 2005.g nije bilo promjene vlasničke strukture.</v>
      </c>
    </row>
    <row r="306" spans="1:9" hidden="1" x14ac:dyDescent="0.2">
      <c r="A306" s="179">
        <v>0</v>
      </c>
      <c r="B306" s="179">
        <v>0</v>
      </c>
      <c r="C306" s="179">
        <v>0</v>
      </c>
      <c r="D306" s="179">
        <v>0</v>
      </c>
      <c r="E306" s="179">
        <v>0</v>
      </c>
      <c r="F306" s="159">
        <v>0</v>
      </c>
      <c r="G306" s="178" t="s">
        <v>221</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222</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223</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228</v>
      </c>
      <c r="H309" s="179">
        <f t="shared" si="10"/>
        <v>53</v>
      </c>
      <c r="I309" s="178" t="str">
        <f>IF(LEN(Tablica_F!A14) &gt;1,MID(Tablica_F!A14,1,250),"-")</f>
        <v>U razdoblju I.-III. nije bilo pripajanja ni spajanja.</v>
      </c>
    </row>
    <row r="310" spans="1:9" hidden="1" x14ac:dyDescent="0.2">
      <c r="A310" s="179">
        <v>0</v>
      </c>
      <c r="B310" s="179">
        <v>0</v>
      </c>
      <c r="C310" s="179">
        <v>0</v>
      </c>
      <c r="D310" s="179">
        <v>0</v>
      </c>
      <c r="E310" s="179">
        <v>0</v>
      </c>
      <c r="F310" s="159">
        <v>0</v>
      </c>
      <c r="G310" s="178" t="s">
        <v>225</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226</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227</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236</v>
      </c>
      <c r="H313" s="179">
        <f t="shared" si="10"/>
        <v>151</v>
      </c>
      <c r="I313" s="178" t="str">
        <f>IF(LEN(Tablica_F!A16) &gt;1,MID(Tablica_F!A16,1,250),"-")</f>
        <v>Neizvjesnost naplate potraživanja od eksternih kupaca u zemlji svedena je naminimum zbog sad već ustaljenog režima naplate uz odobravanje cassa sconta.</v>
      </c>
    </row>
    <row r="314" spans="1:9" hidden="1" x14ac:dyDescent="0.2">
      <c r="A314" s="179">
        <v>0</v>
      </c>
      <c r="B314" s="179">
        <v>0</v>
      </c>
      <c r="C314" s="179">
        <v>0</v>
      </c>
      <c r="D314" s="179">
        <v>0</v>
      </c>
      <c r="E314" s="179">
        <v>0</v>
      </c>
      <c r="F314" s="159">
        <v>0</v>
      </c>
      <c r="G314" s="178" t="s">
        <v>237</v>
      </c>
      <c r="H314" s="179">
        <f t="shared" si="10"/>
        <v>0</v>
      </c>
      <c r="I314" s="178" t="str">
        <f>IF(LEN(Tablica_F!A16) &gt;250,MID(Tablica_F!A16,251,250),"-")</f>
        <v>-</v>
      </c>
    </row>
    <row r="315" spans="1:9" hidden="1" x14ac:dyDescent="0.2">
      <c r="A315" s="179">
        <v>0</v>
      </c>
      <c r="B315" s="179">
        <v>0</v>
      </c>
      <c r="C315" s="179">
        <v>0</v>
      </c>
      <c r="D315" s="179">
        <v>0</v>
      </c>
      <c r="E315" s="179">
        <v>0</v>
      </c>
      <c r="F315" s="159">
        <v>0</v>
      </c>
      <c r="G315" s="178" t="s">
        <v>229</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230</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241</v>
      </c>
      <c r="H317" s="179">
        <f t="shared" si="10"/>
        <v>250</v>
      </c>
      <c r="I317" s="178" t="str">
        <f>IF(LEN(Tablica_F!A18) &gt;1,MID(Tablica_F!A18,1,250),"-")</f>
        <v>U prvom tromjesečju 2005. godine Grupa Podravka ostvarila je 734 mil. kn prihoda od prodaje, što je za 2% više u odnosu na isto razdoblje prošle godine. Ostvarena neto dobit Grupe u prvom tromjesečju iznosi 27,3 mil. kn i na nivou je ostvarene za ist</v>
      </c>
    </row>
    <row r="318" spans="1:9" hidden="1" x14ac:dyDescent="0.2">
      <c r="A318" s="179">
        <v>0</v>
      </c>
      <c r="B318" s="179">
        <v>0</v>
      </c>
      <c r="C318" s="179">
        <v>0</v>
      </c>
      <c r="D318" s="179">
        <v>0</v>
      </c>
      <c r="E318" s="179">
        <v>0</v>
      </c>
      <c r="F318" s="159">
        <v>0</v>
      </c>
      <c r="G318" s="178" t="s">
        <v>238</v>
      </c>
      <c r="H318" s="179">
        <f t="shared" si="10"/>
        <v>27</v>
      </c>
      <c r="I318" s="178" t="str">
        <f>IF(LEN(Tablica_F!A18) &gt;250,MID(Tablica_F!A18,251,250),"-")</f>
        <v xml:space="preserve">o razdoblje prošle godine. </v>
      </c>
    </row>
    <row r="319" spans="1:9" hidden="1" x14ac:dyDescent="0.2">
      <c r="A319" s="179">
        <v>0</v>
      </c>
      <c r="B319" s="179">
        <v>0</v>
      </c>
      <c r="C319" s="179">
        <v>0</v>
      </c>
      <c r="D319" s="179">
        <v>0</v>
      </c>
      <c r="E319" s="179">
        <v>0</v>
      </c>
      <c r="F319" s="159">
        <v>0</v>
      </c>
      <c r="G319" s="178" t="s">
        <v>239</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240</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245</v>
      </c>
      <c r="H321" s="179">
        <f t="shared" si="10"/>
        <v>250</v>
      </c>
      <c r="I321" s="178" t="str">
        <f>IF(LEN(Tablica_F!A20) &gt;1,MID(Tablica_F!A20,1,250),"-")</f>
        <v>U strukturi ukupnog prihoda ostvarenog u prvom tromjesečju 2005. godine 95% čine prihodi od prodaje, 2% financijski prihodi i 3% ostali prihodi iz poslovanja. U odnosu na strukturu planiranih prihoda ostvareni udio prihoda od prodaje u ukupnim prihod</v>
      </c>
    </row>
    <row r="322" spans="1:9" hidden="1" x14ac:dyDescent="0.2">
      <c r="A322" s="179">
        <v>0</v>
      </c>
      <c r="B322" s="179">
        <v>0</v>
      </c>
      <c r="C322" s="179">
        <v>0</v>
      </c>
      <c r="D322" s="179">
        <v>0</v>
      </c>
      <c r="E322" s="179">
        <v>0</v>
      </c>
      <c r="F322" s="159">
        <v>0</v>
      </c>
      <c r="G322" s="178" t="s">
        <v>242</v>
      </c>
      <c r="H322" s="179">
        <f t="shared" si="10"/>
        <v>68</v>
      </c>
      <c r="I322" s="178" t="str">
        <f>IF(LEN(Tablica_F!A20) &gt;250,MID(Tablica_F!A20,251,250),"-")</f>
        <v>ima je manji za 1%, dok je udio ostalih prihoda na nivou planiranih.</v>
      </c>
    </row>
    <row r="323" spans="1:9" hidden="1" x14ac:dyDescent="0.2">
      <c r="A323" s="179">
        <v>0</v>
      </c>
      <c r="B323" s="179">
        <v>0</v>
      </c>
      <c r="C323" s="179">
        <v>0</v>
      </c>
      <c r="D323" s="179">
        <v>0</v>
      </c>
      <c r="E323" s="179">
        <v>0</v>
      </c>
      <c r="F323" s="159">
        <v>0</v>
      </c>
      <c r="G323" s="178" t="s">
        <v>243</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244</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249</v>
      </c>
      <c r="H325" s="179">
        <f t="shared" si="11"/>
        <v>250</v>
      </c>
      <c r="I325" s="178" t="str">
        <f>IF(LEN(Tablica_F!A22) &gt;1,MID(Tablica_F!A22,1,250),"-")</f>
        <v>OSNOVNE GRUPE PROIZVODA: Dodaci jelima, Podravka jela, Dječja hrana, Slastice i snack, Voće i čaj, Povrće i kondimenti, Meso i mesni proizvodi, Mlinarski i pekarski proizvodi, Riža, leguminoze i ostali proizvodi, Zamrznuta hrana, Trgovačka roba, Pića</v>
      </c>
    </row>
    <row r="326" spans="1:9" hidden="1" x14ac:dyDescent="0.2">
      <c r="A326" s="179">
        <v>0</v>
      </c>
      <c r="B326" s="179">
        <v>0</v>
      </c>
      <c r="C326" s="179">
        <v>0</v>
      </c>
      <c r="D326" s="179">
        <v>0</v>
      </c>
      <c r="E326" s="179">
        <v>0</v>
      </c>
      <c r="F326" s="159">
        <v>0</v>
      </c>
      <c r="G326" s="178" t="s">
        <v>246</v>
      </c>
      <c r="H326" s="179">
        <f t="shared" si="11"/>
        <v>12</v>
      </c>
      <c r="I326" s="178" t="str">
        <f>IF(LEN(Tablica_F!A22) &gt;250,MID(Tablica_F!A22,251,250),"-")</f>
        <v xml:space="preserve"> i lijekovi.</v>
      </c>
    </row>
    <row r="327" spans="1:9" hidden="1" x14ac:dyDescent="0.2">
      <c r="A327" s="179">
        <v>0</v>
      </c>
      <c r="B327" s="179">
        <v>0</v>
      </c>
      <c r="C327" s="179">
        <v>0</v>
      </c>
      <c r="D327" s="179">
        <v>0</v>
      </c>
      <c r="E327" s="179">
        <v>0</v>
      </c>
      <c r="F327" s="159">
        <v>0</v>
      </c>
      <c r="G327" s="178" t="s">
        <v>247</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248</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253</v>
      </c>
      <c r="H329" s="179">
        <f t="shared" si="11"/>
        <v>250</v>
      </c>
      <c r="I329" s="178" t="str">
        <f>IF(LEN(Tablica_F!A24) &gt;1,MID(Tablica_F!A24,1,250),"-")</f>
        <v>Ukupni rashodi Grupe Podravka za prvo tromjesečje 2005. godine iznose 741.040 tis. kn i za 1% su veći od ostvarenih za isto razdoblje prošle godine. U strukturi ukupnih rashoda operativni rashodi čine 98% a financijski rashodi 2%. U odnosu na struktu</v>
      </c>
    </row>
    <row r="330" spans="1:9" hidden="1" x14ac:dyDescent="0.2">
      <c r="A330" s="179">
        <v>0</v>
      </c>
      <c r="B330" s="179">
        <v>0</v>
      </c>
      <c r="C330" s="179">
        <v>0</v>
      </c>
      <c r="D330" s="179">
        <v>0</v>
      </c>
      <c r="E330" s="179">
        <v>0</v>
      </c>
      <c r="F330" s="159">
        <v>0</v>
      </c>
      <c r="G330" s="178" t="s">
        <v>250</v>
      </c>
      <c r="H330" s="179">
        <f t="shared" si="11"/>
        <v>174</v>
      </c>
      <c r="I330" s="178" t="str">
        <f>IF(LEN(Tablica_F!A24) &gt;250,MID(Tablica_F!A24,251,250),"-")</f>
        <v>ru planiranih ukupnih rashoda udio ostvarenih operativnih rashoda u ukupnim rashodima je za 1% veći od planiranih, dok je udio financijskih rashoda za 1% manji od planiranih.</v>
      </c>
    </row>
    <row r="331" spans="1:9" hidden="1" x14ac:dyDescent="0.2">
      <c r="A331" s="179">
        <v>0</v>
      </c>
      <c r="B331" s="179">
        <v>0</v>
      </c>
      <c r="C331" s="179">
        <v>0</v>
      </c>
      <c r="D331" s="179">
        <v>0</v>
      </c>
      <c r="E331" s="179">
        <v>0</v>
      </c>
      <c r="F331" s="159">
        <v>0</v>
      </c>
      <c r="G331" s="178" t="s">
        <v>251</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252</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257</v>
      </c>
      <c r="H333" s="179">
        <f t="shared" si="11"/>
        <v>168</v>
      </c>
      <c r="I333" s="178" t="str">
        <f>IF(LEN(Tablica_F!A26) &gt;1,MID(Tablica_F!A26,1,250),"-")</f>
        <v>Grupa Podravka je u razdoblju 1.-3. 2005. godine ostvarila neto dobit u visini od 27.277 tis. kn, što je na nivou ostvarene neto dobiti za isto razdoblje prošle godine.</v>
      </c>
    </row>
    <row r="334" spans="1:9" hidden="1" x14ac:dyDescent="0.2">
      <c r="A334" s="179">
        <v>0</v>
      </c>
      <c r="B334" s="179">
        <v>0</v>
      </c>
      <c r="C334" s="179">
        <v>0</v>
      </c>
      <c r="D334" s="179">
        <v>0</v>
      </c>
      <c r="E334" s="179">
        <v>0</v>
      </c>
      <c r="F334" s="159">
        <v>0</v>
      </c>
      <c r="G334" s="178" t="s">
        <v>254</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255</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256</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261</v>
      </c>
      <c r="H337" s="179">
        <f t="shared" si="11"/>
        <v>250</v>
      </c>
      <c r="I337" s="178" t="str">
        <f>IF(LEN(Tablica_F!A28) &gt;1,MID(Tablica_F!A28,1,250),"-")</f>
        <v>Tijekom I. kvartala 2005. godine priljevi od prodaje ostvareni su u skladu s planiranim. Likvidnost se također kretala u planiranim okvirima, stoga su uredno servisirane obveze prema dobavljačima, te obveze po osnovi carina, PDV-a, kredita, akreditiv</v>
      </c>
    </row>
    <row r="338" spans="1:9" hidden="1" x14ac:dyDescent="0.2">
      <c r="A338" s="179">
        <v>0</v>
      </c>
      <c r="B338" s="179">
        <v>0</v>
      </c>
      <c r="C338" s="179">
        <v>0</v>
      </c>
      <c r="D338" s="179">
        <v>0</v>
      </c>
      <c r="E338" s="179">
        <v>0</v>
      </c>
      <c r="F338" s="159">
        <v>0</v>
      </c>
      <c r="G338" s="178" t="s">
        <v>258</v>
      </c>
      <c r="H338" s="179">
        <f t="shared" si="11"/>
        <v>40</v>
      </c>
      <c r="I338" s="178" t="str">
        <f>IF(LEN(Tablica_F!A28) &gt;250,MID(Tablica_F!A28,251,250),"-")</f>
        <v>a, plaća i zarada, energenata i ostalog.</v>
      </c>
    </row>
    <row r="339" spans="1:9" hidden="1" x14ac:dyDescent="0.2">
      <c r="A339" s="179">
        <v>0</v>
      </c>
      <c r="B339" s="179">
        <v>0</v>
      </c>
      <c r="C339" s="179">
        <v>0</v>
      </c>
      <c r="D339" s="179">
        <v>0</v>
      </c>
      <c r="E339" s="179">
        <v>0</v>
      </c>
      <c r="F339" s="159">
        <v>0</v>
      </c>
      <c r="G339" s="178" t="s">
        <v>259</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260</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265</v>
      </c>
      <c r="H341" s="179">
        <f t="shared" si="11"/>
        <v>67</v>
      </c>
      <c r="I341" s="178" t="str">
        <f>IF(LEN(Tablica_F!A30) &gt;1,MID(Tablica_F!A30,1,250),"-")</f>
        <v>U promatranom periodu nije bilo promjene računovodstvenih politika.</v>
      </c>
    </row>
    <row r="342" spans="1:9" hidden="1" x14ac:dyDescent="0.2">
      <c r="A342" s="179">
        <v>0</v>
      </c>
      <c r="B342" s="179">
        <v>0</v>
      </c>
      <c r="C342" s="179">
        <v>0</v>
      </c>
      <c r="D342" s="179">
        <v>0</v>
      </c>
      <c r="E342" s="179">
        <v>0</v>
      </c>
      <c r="F342" s="159">
        <v>0</v>
      </c>
      <c r="G342" s="178" t="s">
        <v>262</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263</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264</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269</v>
      </c>
      <c r="H345" s="179">
        <f t="shared" si="11"/>
        <v>250</v>
      </c>
      <c r="I345" s="178" t="str">
        <f>IF(LEN(Tablica_F!A32) &gt;1,MID(Tablica_F!A32,1,250),"-")</f>
        <v>U periodu od 01.01.-31.03.2005.g. Podravka d.d. pokrenula je kao tužitelj-ovrhovoditelj 64 ovršna postupka protiv dužnika Društva. Ukupna vrijednost novo utuženih potraživanja iznosi 1.111.606,81 kn. U navedenom periodu naplaćeno je 525.792,91 kn.
Po</v>
      </c>
    </row>
    <row r="346" spans="1:9" hidden="1" x14ac:dyDescent="0.2">
      <c r="A346" s="179">
        <v>0</v>
      </c>
      <c r="B346" s="179">
        <v>0</v>
      </c>
      <c r="C346" s="179">
        <v>0</v>
      </c>
      <c r="D346" s="179">
        <v>0</v>
      </c>
      <c r="E346" s="179">
        <v>0</v>
      </c>
      <c r="F346" s="159">
        <v>0</v>
      </c>
      <c r="G346" s="178" t="s">
        <v>266</v>
      </c>
      <c r="H346" s="179">
        <f t="shared" si="11"/>
        <v>250</v>
      </c>
      <c r="I346" s="178" t="str">
        <f>IF(LEN(Tablica_F!A32) &gt;250,MID(Tablica_F!A32,251,250),"-")</f>
        <v>krenute su dvije ovrhe čije potraživanje prelazi 100.000,00 kn i to protiv: HIT PRODAJA d.o.o., Zg radi 127.392,22 kn i BOBIS BOMBONI Split radi 112.322,38 kn.
U navedenom periodu pokrenuto je 8 stečajnih postupaka, sva potraživanja su starijeg datum</v>
      </c>
    </row>
    <row r="347" spans="1:9" hidden="1" x14ac:dyDescent="0.2">
      <c r="A347" s="179">
        <v>0</v>
      </c>
      <c r="B347" s="179">
        <v>0</v>
      </c>
      <c r="C347" s="179">
        <v>0</v>
      </c>
      <c r="D347" s="179">
        <v>0</v>
      </c>
      <c r="E347" s="179">
        <v>0</v>
      </c>
      <c r="F347" s="159">
        <v>0</v>
      </c>
      <c r="G347" s="178" t="s">
        <v>267</v>
      </c>
      <c r="H347" s="179">
        <f t="shared" si="11"/>
        <v>250</v>
      </c>
      <c r="I347" s="178" t="str">
        <f>IF(LEN(Tablica_F!A32) &gt;500,MID(Tablica_F!A32,501,250),"-")</f>
        <v>a, a nakon otvaranja stečajevi su zaključeni zbog nedostatne stečajne mase te su stečajni dužnici brisani iz sudskog registra. Iz svega navedenog proizlazi da niti jedan od sporova koji su pokrenuti u I. kvartalu 2005.g., a vode ih pravni poslovi, ni</v>
      </c>
    </row>
    <row r="348" spans="1:9" hidden="1" x14ac:dyDescent="0.2">
      <c r="A348" s="179">
        <v>0</v>
      </c>
      <c r="B348" s="179">
        <v>0</v>
      </c>
      <c r="C348" s="179">
        <v>0</v>
      </c>
      <c r="D348" s="179">
        <v>0</v>
      </c>
      <c r="E348" s="179">
        <v>0</v>
      </c>
      <c r="F348" s="159">
        <v>0</v>
      </c>
      <c r="G348" s="178" t="s">
        <v>268</v>
      </c>
      <c r="H348" s="179">
        <f t="shared" si="11"/>
        <v>76</v>
      </c>
      <c r="I348" s="178" t="str">
        <f>IF(LEN(Tablica_F!A32) &gt;750,MID(Tablica_F!A32,751,250),"-")</f>
        <v>je od bitnog utjecaja na poslovanje i solventnost Podravke d.d., Koprivnica.</v>
      </c>
    </row>
    <row r="349" spans="1:9" hidden="1" x14ac:dyDescent="0.2">
      <c r="A349" s="179">
        <v>0</v>
      </c>
      <c r="B349" s="179">
        <v>0</v>
      </c>
      <c r="C349" s="179">
        <v>0</v>
      </c>
      <c r="D349" s="179">
        <v>0</v>
      </c>
      <c r="E349" s="179">
        <v>0</v>
      </c>
      <c r="F349" s="159">
        <v>0</v>
      </c>
      <c r="G349" s="178" t="s">
        <v>273</v>
      </c>
      <c r="H349" s="179">
        <f t="shared" si="11"/>
        <v>4</v>
      </c>
      <c r="I349" s="178" t="str">
        <f>IF(LEN(Tablica_F!A34) &gt;1,MID(Tablica_F!A34,1,250),"-")</f>
        <v>Nema</v>
      </c>
    </row>
    <row r="350" spans="1:9" hidden="1" x14ac:dyDescent="0.2">
      <c r="A350" s="179">
        <v>0</v>
      </c>
      <c r="B350" s="179">
        <v>0</v>
      </c>
      <c r="C350" s="179">
        <v>0</v>
      </c>
      <c r="D350" s="179">
        <v>0</v>
      </c>
      <c r="E350" s="179">
        <v>0</v>
      </c>
      <c r="F350" s="159">
        <v>0</v>
      </c>
      <c r="G350" s="178" t="s">
        <v>270</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271</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272</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274</v>
      </c>
      <c r="H353" s="179">
        <v>0</v>
      </c>
      <c r="I353" s="178" t="str">
        <f>IF(LEN(Tablica_F!A37) &gt;1,MID(Tablica_F!A37,1,250),"-")</f>
        <v>-</v>
      </c>
    </row>
    <row r="354" spans="1:9" hidden="1" x14ac:dyDescent="0.2">
      <c r="A354" s="179">
        <v>0</v>
      </c>
      <c r="B354" s="179">
        <v>0</v>
      </c>
      <c r="C354" s="179">
        <v>0</v>
      </c>
      <c r="D354" s="179">
        <v>0</v>
      </c>
      <c r="E354" s="179">
        <v>0</v>
      </c>
      <c r="F354" s="159">
        <v>0</v>
      </c>
      <c r="G354" s="178" t="s">
        <v>275</v>
      </c>
      <c r="H354" s="179">
        <v>0</v>
      </c>
      <c r="I354" s="178" t="str">
        <f>IF(LEN(Tablica_F!A37) &gt;250,MID(Tablica_F!A37,251,250),"-")</f>
        <v>-</v>
      </c>
    </row>
    <row r="355" spans="1:9" hidden="1" x14ac:dyDescent="0.2">
      <c r="A355" s="179">
        <v>0</v>
      </c>
      <c r="B355" s="179">
        <v>0</v>
      </c>
      <c r="C355" s="179">
        <v>0</v>
      </c>
      <c r="D355" s="179">
        <v>0</v>
      </c>
      <c r="E355" s="179">
        <v>0</v>
      </c>
      <c r="F355" s="159">
        <v>0</v>
      </c>
      <c r="G355" s="178" t="s">
        <v>276</v>
      </c>
      <c r="H355" s="179">
        <v>0</v>
      </c>
      <c r="I355" s="178" t="str">
        <f>IF(LEN(Tablica_F!A37) &gt;500,MID(Tablica_F!A37,501,250),"-")</f>
        <v>-</v>
      </c>
    </row>
    <row r="356" spans="1:9" hidden="1" x14ac:dyDescent="0.2">
      <c r="A356" s="179">
        <v>0</v>
      </c>
      <c r="B356" s="179">
        <v>0</v>
      </c>
      <c r="C356" s="179">
        <v>0</v>
      </c>
      <c r="D356" s="179">
        <v>0</v>
      </c>
      <c r="E356" s="179">
        <v>0</v>
      </c>
      <c r="F356" s="159">
        <v>0</v>
      </c>
      <c r="G356" s="178" t="s">
        <v>277</v>
      </c>
      <c r="H356" s="179">
        <v>0</v>
      </c>
      <c r="I356" s="178" t="str">
        <f>IF(LEN(Tablica_F!A37) &gt;750,MID(Tablica_F!A37,751,250),"-")</f>
        <v>-</v>
      </c>
    </row>
    <row r="357" spans="1:9" hidden="1" x14ac:dyDescent="0.2">
      <c r="A357" s="179">
        <v>0</v>
      </c>
      <c r="B357" s="179">
        <v>0</v>
      </c>
      <c r="C357" s="179">
        <v>0</v>
      </c>
      <c r="D357" s="179">
        <v>0</v>
      </c>
      <c r="E357" s="179">
        <v>0</v>
      </c>
      <c r="F357" s="159">
        <v>0</v>
      </c>
      <c r="G357" s="178" t="s">
        <v>494</v>
      </c>
      <c r="H357" s="179">
        <v>105</v>
      </c>
      <c r="I357" s="178" t="s">
        <v>548</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2005-04-27T13:10:34Z</cp:lastPrinted>
  <dcterms:created xsi:type="dcterms:W3CDTF">2003-11-03T18:41:47Z</dcterms:created>
  <dcterms:modified xsi:type="dcterms:W3CDTF">2014-08-30T13:57:16Z</dcterms:modified>
</cp:coreProperties>
</file>