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3\03.2023\za dostaviti Markovic Lani\"/>
    </mc:Choice>
  </mc:AlternateContent>
  <xr:revisionPtr revIDLastSave="0" documentId="13_ncr:1_{7763F48C-5466-4788-AF46-C2C97F9FB59F}"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<sst xmlns="http://schemas.openxmlformats.org/spreadsheetml/2006/main" count="536" uniqueCount="469">
  <si>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</si>
  <si>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</si>
  <si>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</si>
  <si>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</si>
  <si>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</si>
  <si>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</si>
  <si>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</si>
  <si>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</si>
  <si>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</si>
  <si>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</si>
  <si>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</si>
  <si>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</si>
  <si>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</si>
  <si>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</si>
  <si>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</si>
  <si>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</si>
  <si>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</si>
  <si>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</si>
  <si>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</si>
  <si>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</si>
  <si>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</si>
  <si>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</si>
  <si>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</si>
  <si>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</si>
  <si>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</si>
  <si>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</si>
  <si>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</si>
  <si>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</si>
  <si>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</si>
  <si>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</si>
  <si>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</si>
  <si>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</si>
  <si>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</si>
  <si>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</si>
  <si>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</si>
  <si>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</si>
  <si>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</si>
  <si>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</si>
  <si>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</si>
  <si>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</si>
  <si>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</si>
  <si>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</si>
  <si>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</si>
  <si>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</si>
  <si>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</si>
  <si>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</si>
  <si>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</si>
  <si>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</si>
  <si>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</si>
  <si>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</si>
  <si>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</si>
  <si>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</si>
  <si>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</si>
  <si>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</si>
  <si>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</si>
  <si>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</si>
  <si>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</si>
  <si>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</si>
  <si>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</si>
  <si>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</si>
  <si>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</si>
  <si>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</si>
  <si>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</si>
  <si>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</si>
  <si>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</si>
  <si>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</si>
  <si>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</si>
  <si>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</si>
  <si>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</si>
  <si>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</si>
  <si>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</si>
  <si>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</si>
  <si>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</si>
  <si>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</si>
  <si>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</si>
  <si>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</si>
  <si>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</si>
  <si>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</si>
  <si>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</si>
  <si>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</si>
  <si>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</si>
  <si>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</si>
  <si>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</si>
  <si>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</si>
  <si>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</si>
  <si>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</si>
  <si>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</si>
  <si>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</si>
  <si>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</si>
  <si>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</si>
  <si>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</si>
  <si>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</si>
  <si>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</si>
  <si>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</si>
  <si>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</si>
  <si>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</si>
  <si>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</si>
  <si>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</si>
  <si>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</si>
  <si>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</si>
  <si>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</si>
  <si>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</si>
  <si>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</si>
  <si>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</si>
  <si>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</si>
  <si>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</si>
  <si>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</si>
  <si>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</si>
  <si>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</si>
  <si>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</si>
  <si>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</si>
  <si>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</si>
  <si>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</si>
  <si>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</si>
  <si>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</si>
  <si>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</si>
  <si>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</si>
  <si>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</si>
  <si>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</si>
  <si>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</si>
  <si>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</si>
  <si>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</si>
  <si>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</si>
  <si>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</si>
  <si>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</si>
  <si>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</si>
  <si>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</si>
  <si>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</si>
  <si>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</si>
  <si>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</si>
  <si>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</si>
  <si>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</si>
  <si>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</si>
  <si>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</si>
  <si>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</si>
  <si>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</si>
  <si>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</si>
  <si>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</si>
  <si>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</si>
  <si>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</si>
  <si>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</si>
  <si>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</si>
  <si>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</si>
  <si>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</si>
  <si>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</si>
  <si>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</si>
  <si>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</si>
  <si>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</si>
  <si>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</si>
  <si>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</si>
  <si>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</si>
  <si>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</si>
  <si>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</si>
  <si>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</si>
  <si>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</si>
  <si>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</si>
  <si>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</si>
  <si>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</si>
  <si>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</si>
  <si>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</si>
  <si>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</si>
  <si>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</si>
  <si>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</si>
  <si>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</si>
  <si>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</si>
  <si>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</si>
  <si>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</si>
  <si>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</si>
  <si>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</si>
  <si>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</si>
  <si>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</si>
  <si>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</si>
  <si>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</si>
  <si>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</si>
  <si>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</si>
  <si>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</si>
  <si>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</si>
  <si>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</si>
  <si>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</si>
  <si>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</si>
  <si>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</si>
  <si>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</si>
  <si>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</si>
  <si>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</si>
  <si>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</si>
  <si>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</si>
  <si>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</si>
  <si>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</si>
  <si>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</si>
  <si>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</si>
  <si>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</si>
  <si>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</si>
  <si>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</si>
  <si>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</si>
  <si>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</si>
  <si>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</si>
  <si>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</si>
  <si>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</si>
  <si>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</si>
  <si>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</si>
  <si>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</si>
  <si>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</si>
  <si>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</si>
  <si>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</si>
  <si>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</si>
  <si>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</si>
  <si>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</si>
  <si>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</si>
  <si>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</si>
  <si>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</si>
  <si>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</si>
  <si>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</si>
  <si>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</si>
  <si>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</si>
  <si>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</si>
  <si>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</si>
  <si>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</si>
  <si>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</si>
  <si>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</si>
  <si>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</si>
  <si>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</si>
  <si>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</si>
  <si>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</si>
  <si>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</si>
  <si>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</si>
  <si>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</si>
  <si>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</si>
  <si>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</si>
  <si>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</si>
  <si>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</si>
  <si>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</si>
  <si>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</si>
  <si>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</si>
  <si>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</si>
  <si>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</si>
  <si>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</si>
  <si>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</si>
  <si>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</si>
  <si>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</si>
  <si>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</si>
  <si>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</si>
  <si>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</si>
  <si>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</si>
  <si>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</si>
  <si>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</si>
  <si>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</si>
  <si>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</si>
  <si>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</si>
  <si>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</si>
  <si>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</si>
  <si>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</si>
  <si>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</si>
  <si>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</si>
  <si>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</si>
  <si>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</si>
  <si>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</si>
  <si>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</si>
  <si>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</si>
  <si>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</si>
  <si>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</si>
  <si>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</si>
  <si>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</si>
  <si>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</si>
  <si>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</si>
  <si>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</si>
  <si>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</si>
  <si>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</si>
  <si>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</si>
  <si>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</si>
  <si>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</si>
  <si>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</si>
  <si>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</si>
  <si>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</si>
  <si>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</si>
  <si>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</si>
  <si>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</si>
  <si>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</si>
  <si>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</si>
  <si>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</si>
  <si>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</si>
  <si>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</si>
  <si>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</si>
  <si>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</si>
  <si>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</si>
  <si>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</si>
  <si>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</si>
  <si>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</si>
  <si>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</si>
  <si>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</si>
  <si>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</si>
  <si>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</si>
  <si>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</si>
  <si>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</si>
  <si>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</si>
  <si>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</si>
  <si>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</si>
  <si>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</si>
  <si>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</si>
  <si>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</si>
  <si>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</si>
  <si>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</si>
  <si>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</si>
  <si>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</si>
  <si>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</si>
  <si>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</si>
  <si>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</si>
  <si>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</si>
  <si>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</si>
  <si>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</si>
  <si>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</si>
  <si>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</si>
  <si>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</si>
  <si>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</si>
  <si>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</si>
  <si>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</si>
  <si>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</si>
  <si>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</si>
  <si>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</si>
  <si>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</si>
  <si>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</si>
  <si>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</si>
  <si>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</si>
  <si>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</si>
  <si>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</si>
  <si>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</si>
  <si>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</si>
  <si>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</si>
  <si>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</si>
  <si>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</si>
  <si>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</si>
  <si>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</si>
  <si>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</si>
  <si>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</si>
  <si>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</si>
  <si>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</si>
  <si>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</si>
  <si>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</si>
  <si>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</si>
  <si>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</si>
  <si>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</si>
  <si>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</si>
  <si>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</si>
  <si>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</si>
  <si>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</si>
  <si>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</si>
  <si>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</si>
  <si>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</si>
  <si>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</si>
  <si>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</si>
  <si>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</si>
  <si>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</si>
  <si>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</si>
  <si>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</si>
  <si>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</si>
  <si>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</si>
  <si>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</si>
  <si>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</si>
  <si>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</si>
  <si>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</si>
  <si>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</si>
  <si>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</si>
  <si>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</si>
  <si>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</si>
  <si>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</si>
  <si>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</si>
  <si>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</si>
  <si>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</si>
  <si>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</si>
  <si>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</si>
  <si>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</si>
  <si>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</si>
  <si>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</si>
  <si>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</si>
  <si>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</si>
  <si>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</si>
  <si>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</si>
  <si>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</si>
  <si>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</si>
  <si>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</si>
  <si>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</si>
  <si>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</si>
  <si>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</si>
  <si>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</si>
  <si>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</si>
  <si>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</si>
  <si>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</si>
  <si>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</si>
  <si>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</si>
  <si>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</si>
  <si>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</si>
  <si>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</si>
  <si>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</si>
  <si>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</si>
  <si>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</si>
  <si>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</si>
  <si>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</si>
  <si>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</si>
  <si>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</si>
  <si>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</si>
  <si>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</si>
  <si>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</si>
  <si>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</si>
  <si>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</si>
  <si>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</si>
  <si>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</si>
  <si>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</si>
  <si>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</si>
  <si>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</si>
  <si>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</si>
  <si>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</si>
  <si>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</si>
  <si>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</si>
  <si>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</si>
  <si>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</si>
  <si>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</si>
  <si>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</si>
  <si>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</si>
  <si>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</si>
  <si>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</si>
  <si>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</si>
  <si>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</si>
  <si>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</si>
  <si>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</si>
  <si>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</si>
  <si>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</si>
  <si>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</si>
  <si>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</si>
  <si>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</si>
  <si>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</si>
  <si>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</si>
  <si>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</si>
  <si>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</si>
  <si>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</si>
  <si>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</si>
  <si>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</si>
  <si>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</si>
  <si>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</si>
  <si>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</si>
  <si>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</si>
  <si>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</si>
  <si>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</si>
  <si>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</si>
  <si>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</si>
  <si>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</si>
  <si>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</si>
  <si>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</si>
  <si>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</si>
  <si>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</si>
  <si>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</si>
  <si>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</si>
  <si>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</si>
  <si>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</si>
  <si>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</si>
  <si>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</si>
  <si>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</si>
  <si>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</si>
  <si>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</si>
  <si>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</si>
  <si>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</si>
  <si>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048 651 200</t>
  </si>
  <si>
    <t>Julijana.ArtnerKukec@podravka.hr</t>
  </si>
  <si>
    <t>Ernst &amp; Young d.o.o.</t>
  </si>
  <si>
    <t>Berislav Horvat</t>
  </si>
  <si>
    <t>Obveznik: PODRAVKA prehrambena industrija d.d., KOPRIVNICA</t>
  </si>
  <si>
    <t>u razdoblju 01.01.2023. do 31.03.2023.</t>
  </si>
  <si>
    <t>u razdoblju 01.03.2023. do 31.03.2023.</t>
  </si>
  <si>
    <t>stanje na dan 31.03.2023</t>
  </si>
  <si>
    <t>u razdoblju 01.01.2023. do  31.03.2023.</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</si>
  <si>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- 31.03.2023.
a) Financijski izvještaji pripremljeni su u skladu s Međunarodnim standardima financijskog izvještavanja usvojenim od strane euraopske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Društvo je prilagodilo izvještavanje podataka objavljenih u prethodnim razdobljima na način da je prethodno objavljene podatke u kunama preračunalo u eure uz primjenu fiksnog tečaja konverzije 1 eur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ožujak 2023.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31.03.2023. godine iznose 386 tisuća eura  (2022.:  321 tisuću eura). 
Obveze za kamate po kreditima Društvo iskazuje u okviru pozicije ostale kratkoročne obveze i na dan 31.03.2023. godine iznose 44 tisuće eura (2022.: 39 tisuća eura).
Kratkoročni dio rezerviranja iskazan je unutar pozicije odgođeno plaćanje troškova i prihod budućeg razdoblja i na dan 31.03.2023. godine iznosi 3.059 tisuća eura (2022.: 2.792 tisuće eura). 
Društvo je u periodu od 01. - 03.2023. godine ostvarilo prihode od prodaje proizvoda i usluga od povezanih strana u iznosu od 35.119 tisuća eura (01. - 03.2022.: 33.278 tisuća eura).
Troškovi zaposlenika u razdoblju 01. - 03.2023. iznose 15.850 tisuća eura (01. - 03.2022.: 13.415 tisuća eura) od čega neto plaće iznose 8.785 tisuća eura (01. - 03.2022.: 7.842 tisuće eura),  porezi i doprinosi iz plaća iznose 3.128 tisuća eura (01. - 03.2022.: 2.652 tisuće eura), doprinosi na plaće iznose 1.833 tisuće eura (01. - 03.2022.: 1.613 tisuća eura), dok ostali troškovi zaposlenika iznose 2.104 tisuće eura (01. - 03.2022.: 1.308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Društvo ima potencijalne obveze po danim garancijama i jamstvima koje nisu priznate u izvještaju o financijskom položaju. Na dan 31.03.2023. godine dane garancije i jamstva iznose 9.496 tisuća eura (2022.: 20.367 tisuća eura). Prema procijeni Uprave Društva na dan 31.03.2023. godine ne postoji značajna vjerojatnost nastanka navedenih obveza za Društvo. Na dan 31.03.2023. godine izvanbilančni zapisi iznose 13.664 tisuće eura (2022.: 24.850 tisuća eura).
4. U razdoblju 01. - 03.2023. godine nije bilo stavki prihoda ili rashoda izuzetne veličine ili pojave.   
5. Dugovanja Društva koja dospijevaju nakon više od 5 godina odnose se na obveze po najmu u iznosu od 1.924 tisuće eura (2022.: 1.946 tisuća eura).
Društvo na dan 31.03.2023. godine nema založenih građevinskih objekata, zemljišta i opreme kao garancija za kreditne obveze (2022.: 0 eura).
6. Prosječan broj zaposlenih u Društvu tijekom razdoblja 01. - 03.2023. godine je 3.229 zaposlenika (01. - 03.2022.: 3.206 zaposlenika).
7. Nije bilo kapitalizacije plaća u 2023. godini.
8. Stanje odgođene porezne imovine na 31.03.2023. iznosi 10.255 tisuća eura (2022.: 10.333 tisuće eura). Tijekom 2023. godine odgođena porezna imovina smanjena je za 78 tisuća eura (tijekom 2022. godine: povećanje za 494 tisuće eura) što se najvećim dijelom odnosi na raspuštanje odgođene porezne imovine s osnova zaliha u iznosu od 82 tisuće eura.
9. Društvo nema sudjelujućih interesa.
10. Društvo ima upisani temeljni kapital koji se sastoji od 7.120.003 dionice nominalne vrijednosti 29,20 eura. Tijekom 2023.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31.03.2023. godine broj preostalih dodijeljenih opcija je 123.938 (2022.: 126.272).
Na razini Društva postoje dugoročni planovi dodjele dionica ključnom rukovodstvu Društva za razdoblje od 2022. do 2024. godine. Program dodjele dionica odnosi se na Upravu Društva.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31.03.2023. godine.
17. Nema značajnih događaja koji su nastupili nakon datuma bilance i nisu odraženi u računu dobiti i gubitka ili bilanci.
Detaljnije informacije o financijskim izvještajima i utjecaju rusko-ukrajinske krize na poslovanje Društva dostupne su u PDF dokumentu "Rezultati poslovanja Podravke d.d. za razdoblje siječanj - ožujak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</si>
</sst>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7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v>45016</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3239</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458</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459</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460</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461</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462</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466</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312855081</v>
      </c>
      <c r="I9" s="126">
        <f>I10+I17+I27+I38+I43</f>
        <v>317553296</v>
      </c>
    </row>
    <row r="10" spans="1:9" ht="12.75" customHeight="1" x14ac:dyDescent="0.2">
      <c r="A10" s="193" t="s">
        <v>5</v>
      </c>
      <c r="B10" s="193"/>
      <c r="C10" s="193"/>
      <c r="D10" s="193"/>
      <c r="E10" s="193"/>
      <c r="F10" s="193"/>
      <c r="G10" s="12">
        <v>3</v>
      </c>
      <c r="H10" s="126">
        <f>H11+H12+H13+H14+H15+H16</f>
        <v>11555118</v>
      </c>
      <c r="I10" s="126">
        <f>I11+I12+I13+I14+I15+I16</f>
        <v>12176573</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10919104</v>
      </c>
      <c r="I12" s="19">
        <v>10246916</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636014</v>
      </c>
      <c r="I15" s="19">
        <v>1929657</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156287673</v>
      </c>
      <c r="I17" s="126">
        <f>I18+I19+I20+I21+I22+I23+I24+I25+I26</f>
        <v>160453205</v>
      </c>
    </row>
    <row r="18" spans="1:9" ht="12.75" customHeight="1" x14ac:dyDescent="0.2">
      <c r="A18" s="189" t="s">
        <v>13</v>
      </c>
      <c r="B18" s="189"/>
      <c r="C18" s="189"/>
      <c r="D18" s="189"/>
      <c r="E18" s="189"/>
      <c r="F18" s="189"/>
      <c r="G18" s="11">
        <v>11</v>
      </c>
      <c r="H18" s="19">
        <v>7446180</v>
      </c>
      <c r="I18" s="19">
        <v>7446180</v>
      </c>
    </row>
    <row r="19" spans="1:9" ht="12.75" customHeight="1" x14ac:dyDescent="0.2">
      <c r="A19" s="189" t="s">
        <v>14</v>
      </c>
      <c r="B19" s="189"/>
      <c r="C19" s="189"/>
      <c r="D19" s="189"/>
      <c r="E19" s="189"/>
      <c r="F19" s="189"/>
      <c r="G19" s="11">
        <v>12</v>
      </c>
      <c r="H19" s="19">
        <v>66703498</v>
      </c>
      <c r="I19" s="19">
        <v>65568856</v>
      </c>
    </row>
    <row r="20" spans="1:9" ht="12.75" customHeight="1" x14ac:dyDescent="0.2">
      <c r="A20" s="189" t="s">
        <v>15</v>
      </c>
      <c r="B20" s="189"/>
      <c r="C20" s="189"/>
      <c r="D20" s="189"/>
      <c r="E20" s="189"/>
      <c r="F20" s="189"/>
      <c r="G20" s="11">
        <v>13</v>
      </c>
      <c r="H20" s="19">
        <v>42303752</v>
      </c>
      <c r="I20" s="19">
        <v>40725698</v>
      </c>
    </row>
    <row r="21" spans="1:9" ht="12.75" customHeight="1" x14ac:dyDescent="0.2">
      <c r="A21" s="189" t="s">
        <v>16</v>
      </c>
      <c r="B21" s="189"/>
      <c r="C21" s="189"/>
      <c r="D21" s="189"/>
      <c r="E21" s="189"/>
      <c r="F21" s="189"/>
      <c r="G21" s="11">
        <v>14</v>
      </c>
      <c r="H21" s="19">
        <v>9539742</v>
      </c>
      <c r="I21" s="19">
        <v>9109281</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5431453</v>
      </c>
      <c r="I23" s="19">
        <v>7693891</v>
      </c>
    </row>
    <row r="24" spans="1:9" ht="12.75" customHeight="1" x14ac:dyDescent="0.2">
      <c r="A24" s="189" t="s">
        <v>19</v>
      </c>
      <c r="B24" s="189"/>
      <c r="C24" s="189"/>
      <c r="D24" s="189"/>
      <c r="E24" s="189"/>
      <c r="F24" s="189"/>
      <c r="G24" s="11">
        <v>17</v>
      </c>
      <c r="H24" s="19">
        <v>10847336</v>
      </c>
      <c r="I24" s="19">
        <v>15942812</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13966487</v>
      </c>
    </row>
    <row r="27" spans="1:9" ht="12.75" customHeight="1" x14ac:dyDescent="0.2">
      <c r="A27" s="193" t="s">
        <v>22</v>
      </c>
      <c r="B27" s="193"/>
      <c r="C27" s="193"/>
      <c r="D27" s="193"/>
      <c r="E27" s="193"/>
      <c r="F27" s="193"/>
      <c r="G27" s="12">
        <v>20</v>
      </c>
      <c r="H27" s="126">
        <f>SUM(H28:H37)</f>
        <v>134679763</v>
      </c>
      <c r="I27" s="126">
        <f>SUM(I28:I37)</f>
        <v>134668847</v>
      </c>
    </row>
    <row r="28" spans="1:9" ht="12.75" customHeight="1" x14ac:dyDescent="0.2">
      <c r="A28" s="189" t="s">
        <v>23</v>
      </c>
      <c r="B28" s="189"/>
      <c r="C28" s="189"/>
      <c r="D28" s="189"/>
      <c r="E28" s="189"/>
      <c r="F28" s="189"/>
      <c r="G28" s="11">
        <v>21</v>
      </c>
      <c r="H28" s="19">
        <v>129723622</v>
      </c>
      <c r="I28" s="19">
        <v>129723622</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44317</v>
      </c>
      <c r="I30" s="19">
        <v>33401</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10332527</v>
      </c>
      <c r="I43" s="19">
        <v>10254671</v>
      </c>
    </row>
    <row r="44" spans="1:9" ht="12.75" customHeight="1" x14ac:dyDescent="0.2">
      <c r="A44" s="191" t="s">
        <v>303</v>
      </c>
      <c r="B44" s="191"/>
      <c r="C44" s="191"/>
      <c r="D44" s="191"/>
      <c r="E44" s="191"/>
      <c r="F44" s="191"/>
      <c r="G44" s="12">
        <v>37</v>
      </c>
      <c r="H44" s="126">
        <f>H45+H53+H60+H70</f>
        <v>167830963</v>
      </c>
      <c r="I44" s="126">
        <f>I45+I53+I60+I70</f>
        <v>185579787</v>
      </c>
    </row>
    <row r="45" spans="1:9" ht="12.75" customHeight="1" x14ac:dyDescent="0.2">
      <c r="A45" s="193" t="s">
        <v>39</v>
      </c>
      <c r="B45" s="193"/>
      <c r="C45" s="193"/>
      <c r="D45" s="193"/>
      <c r="E45" s="193"/>
      <c r="F45" s="193"/>
      <c r="G45" s="12">
        <v>38</v>
      </c>
      <c r="H45" s="126">
        <f>SUM(H46:H52)</f>
        <v>82186888</v>
      </c>
      <c r="I45" s="126">
        <f>SUM(I46:I52)</f>
        <v>81700042</v>
      </c>
    </row>
    <row r="46" spans="1:9" ht="12.75" customHeight="1" x14ac:dyDescent="0.2">
      <c r="A46" s="189" t="s">
        <v>40</v>
      </c>
      <c r="B46" s="189"/>
      <c r="C46" s="189"/>
      <c r="D46" s="189"/>
      <c r="E46" s="189"/>
      <c r="F46" s="189"/>
      <c r="G46" s="11">
        <v>39</v>
      </c>
      <c r="H46" s="19">
        <v>40908926</v>
      </c>
      <c r="I46" s="19">
        <v>39441000</v>
      </c>
    </row>
    <row r="47" spans="1:9" ht="12.75" customHeight="1" x14ac:dyDescent="0.2">
      <c r="A47" s="189" t="s">
        <v>41</v>
      </c>
      <c r="B47" s="189"/>
      <c r="C47" s="189"/>
      <c r="D47" s="189"/>
      <c r="E47" s="189"/>
      <c r="F47" s="189"/>
      <c r="G47" s="11">
        <v>40</v>
      </c>
      <c r="H47" s="19">
        <v>4347543</v>
      </c>
      <c r="I47" s="19">
        <v>4334742</v>
      </c>
    </row>
    <row r="48" spans="1:9" ht="12.75" customHeight="1" x14ac:dyDescent="0.2">
      <c r="A48" s="189" t="s">
        <v>42</v>
      </c>
      <c r="B48" s="189"/>
      <c r="C48" s="189"/>
      <c r="D48" s="189"/>
      <c r="E48" s="189"/>
      <c r="F48" s="189"/>
      <c r="G48" s="11">
        <v>41</v>
      </c>
      <c r="H48" s="19">
        <v>28824687</v>
      </c>
      <c r="I48" s="19">
        <v>30674424</v>
      </c>
    </row>
    <row r="49" spans="1:9" ht="12.75" customHeight="1" x14ac:dyDescent="0.2">
      <c r="A49" s="189" t="s">
        <v>43</v>
      </c>
      <c r="B49" s="189"/>
      <c r="C49" s="189"/>
      <c r="D49" s="189"/>
      <c r="E49" s="189"/>
      <c r="F49" s="189"/>
      <c r="G49" s="11">
        <v>42</v>
      </c>
      <c r="H49" s="19">
        <v>7963046</v>
      </c>
      <c r="I49" s="19">
        <v>7107190</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142686</v>
      </c>
      <c r="I51" s="19">
        <v>142686</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55987741</v>
      </c>
      <c r="I53" s="126">
        <f>SUM(I54:I59)</f>
        <v>64481911</v>
      </c>
    </row>
    <row r="54" spans="1:9" ht="12.75" customHeight="1" x14ac:dyDescent="0.2">
      <c r="A54" s="189" t="s">
        <v>48</v>
      </c>
      <c r="B54" s="189"/>
      <c r="C54" s="189"/>
      <c r="D54" s="189"/>
      <c r="E54" s="189"/>
      <c r="F54" s="189"/>
      <c r="G54" s="11">
        <v>47</v>
      </c>
      <c r="H54" s="19">
        <v>27277333</v>
      </c>
      <c r="I54" s="19">
        <v>32858485</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27378884</v>
      </c>
      <c r="I56" s="19">
        <v>30594506</v>
      </c>
    </row>
    <row r="57" spans="1:9" ht="12.75" customHeight="1" x14ac:dyDescent="0.2">
      <c r="A57" s="189" t="s">
        <v>51</v>
      </c>
      <c r="B57" s="189"/>
      <c r="C57" s="189"/>
      <c r="D57" s="189"/>
      <c r="E57" s="189"/>
      <c r="F57" s="189"/>
      <c r="G57" s="11">
        <v>50</v>
      </c>
      <c r="H57" s="19">
        <v>113868</v>
      </c>
      <c r="I57" s="19">
        <v>99562</v>
      </c>
    </row>
    <row r="58" spans="1:9" ht="12.75" customHeight="1" x14ac:dyDescent="0.2">
      <c r="A58" s="189" t="s">
        <v>52</v>
      </c>
      <c r="B58" s="189"/>
      <c r="C58" s="189"/>
      <c r="D58" s="189"/>
      <c r="E58" s="189"/>
      <c r="F58" s="189"/>
      <c r="G58" s="11">
        <v>51</v>
      </c>
      <c r="H58" s="19">
        <v>1147352</v>
      </c>
      <c r="I58" s="19">
        <v>847276</v>
      </c>
    </row>
    <row r="59" spans="1:9" ht="12.75" customHeight="1" x14ac:dyDescent="0.2">
      <c r="A59" s="189" t="s">
        <v>53</v>
      </c>
      <c r="B59" s="189"/>
      <c r="C59" s="189"/>
      <c r="D59" s="189"/>
      <c r="E59" s="189"/>
      <c r="F59" s="189"/>
      <c r="G59" s="11">
        <v>52</v>
      </c>
      <c r="H59" s="19">
        <v>70304</v>
      </c>
      <c r="I59" s="19">
        <v>82082</v>
      </c>
    </row>
    <row r="60" spans="1:9" ht="12.75" customHeight="1" x14ac:dyDescent="0.2">
      <c r="A60" s="193" t="s">
        <v>54</v>
      </c>
      <c r="B60" s="193"/>
      <c r="C60" s="193"/>
      <c r="D60" s="193"/>
      <c r="E60" s="193"/>
      <c r="F60" s="193"/>
      <c r="G60" s="12">
        <v>53</v>
      </c>
      <c r="H60" s="126">
        <f>SUM(H61:H69)</f>
        <v>25819050</v>
      </c>
      <c r="I60" s="126">
        <f>SUM(I61:I69)</f>
        <v>30418641</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10807693</v>
      </c>
      <c r="I63" s="19">
        <v>15417567</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15011357</v>
      </c>
      <c r="I67" s="19">
        <v>15001074</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3837284</v>
      </c>
      <c r="I70" s="19">
        <v>8979193</v>
      </c>
    </row>
    <row r="71" spans="1:9" ht="12.75" customHeight="1" x14ac:dyDescent="0.2">
      <c r="A71" s="190" t="s">
        <v>58</v>
      </c>
      <c r="B71" s="190"/>
      <c r="C71" s="190"/>
      <c r="D71" s="190"/>
      <c r="E71" s="190"/>
      <c r="F71" s="190"/>
      <c r="G71" s="11">
        <v>64</v>
      </c>
      <c r="H71" s="19">
        <v>302741</v>
      </c>
      <c r="I71" s="19">
        <v>212597</v>
      </c>
    </row>
    <row r="72" spans="1:9" ht="12.75" customHeight="1" x14ac:dyDescent="0.2">
      <c r="A72" s="191" t="s">
        <v>304</v>
      </c>
      <c r="B72" s="191"/>
      <c r="C72" s="191"/>
      <c r="D72" s="191"/>
      <c r="E72" s="191"/>
      <c r="F72" s="191"/>
      <c r="G72" s="12">
        <v>65</v>
      </c>
      <c r="H72" s="126">
        <f>H8+H9+H44+H71</f>
        <v>480988785</v>
      </c>
      <c r="I72" s="126">
        <f>I8+I9+I44+I71</f>
        <v>503345680</v>
      </c>
    </row>
    <row r="73" spans="1:9" ht="12.75" customHeight="1" x14ac:dyDescent="0.2">
      <c r="A73" s="190" t="s">
        <v>59</v>
      </c>
      <c r="B73" s="190"/>
      <c r="C73" s="190"/>
      <c r="D73" s="190"/>
      <c r="E73" s="190"/>
      <c r="F73" s="190"/>
      <c r="G73" s="11">
        <v>66</v>
      </c>
      <c r="H73" s="19">
        <v>24850132</v>
      </c>
      <c r="I73" s="19">
        <v>13663688</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360146577</v>
      </c>
      <c r="I75" s="127">
        <f>I76+I77+I78+I84+I85+I91+I94+I97</f>
        <v>363880228</v>
      </c>
    </row>
    <row r="76" spans="1:9" ht="12.75" customHeight="1" x14ac:dyDescent="0.2">
      <c r="A76" s="189" t="s">
        <v>61</v>
      </c>
      <c r="B76" s="189"/>
      <c r="C76" s="189"/>
      <c r="D76" s="189"/>
      <c r="E76" s="189"/>
      <c r="F76" s="189"/>
      <c r="G76" s="11">
        <v>68</v>
      </c>
      <c r="H76" s="19">
        <v>207897095</v>
      </c>
      <c r="I76" s="19">
        <v>207897095</v>
      </c>
    </row>
    <row r="77" spans="1:9" ht="12.75" customHeight="1" x14ac:dyDescent="0.2">
      <c r="A77" s="189" t="s">
        <v>62</v>
      </c>
      <c r="B77" s="189"/>
      <c r="C77" s="189"/>
      <c r="D77" s="189"/>
      <c r="E77" s="189"/>
      <c r="F77" s="189"/>
      <c r="G77" s="11">
        <v>69</v>
      </c>
      <c r="H77" s="19">
        <v>24360029</v>
      </c>
      <c r="I77" s="19">
        <v>24436547</v>
      </c>
    </row>
    <row r="78" spans="1:9" ht="12.75" customHeight="1" x14ac:dyDescent="0.2">
      <c r="A78" s="193" t="s">
        <v>63</v>
      </c>
      <c r="B78" s="193"/>
      <c r="C78" s="193"/>
      <c r="D78" s="193"/>
      <c r="E78" s="193"/>
      <c r="F78" s="193"/>
      <c r="G78" s="12">
        <v>70</v>
      </c>
      <c r="H78" s="127">
        <f>SUM(H79:H83)</f>
        <v>96580607</v>
      </c>
      <c r="I78" s="127">
        <f>SUM(I79:I83)</f>
        <v>95187449</v>
      </c>
    </row>
    <row r="79" spans="1:9" ht="12.75" customHeight="1" x14ac:dyDescent="0.2">
      <c r="A79" s="189" t="s">
        <v>64</v>
      </c>
      <c r="B79" s="189"/>
      <c r="C79" s="189"/>
      <c r="D79" s="189"/>
      <c r="E79" s="189"/>
      <c r="F79" s="189"/>
      <c r="G79" s="11">
        <v>71</v>
      </c>
      <c r="H79" s="19">
        <v>8734591</v>
      </c>
      <c r="I79" s="19">
        <v>8734591</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-5633740</v>
      </c>
      <c r="I81" s="19">
        <v>-7026898</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73889272</v>
      </c>
      <c r="I83" s="19">
        <v>73889272</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5019272</v>
      </c>
      <c r="I91" s="126">
        <f>I92-I93</f>
        <v>31315778</v>
      </c>
    </row>
    <row r="92" spans="1:9" ht="12.75" customHeight="1" x14ac:dyDescent="0.2">
      <c r="A92" s="189" t="s">
        <v>72</v>
      </c>
      <c r="B92" s="189"/>
      <c r="C92" s="189"/>
      <c r="D92" s="189"/>
      <c r="E92" s="189"/>
      <c r="F92" s="189"/>
      <c r="G92" s="11">
        <v>84</v>
      </c>
      <c r="H92" s="19">
        <v>5019272</v>
      </c>
      <c r="I92" s="19">
        <v>31315778</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26289574</v>
      </c>
      <c r="I94" s="126">
        <f>I95-I96</f>
        <v>5043359</v>
      </c>
    </row>
    <row r="95" spans="1:9" ht="12.75" customHeight="1" x14ac:dyDescent="0.2">
      <c r="A95" s="189" t="s">
        <v>74</v>
      </c>
      <c r="B95" s="189"/>
      <c r="C95" s="189"/>
      <c r="D95" s="189"/>
      <c r="E95" s="189"/>
      <c r="F95" s="189"/>
      <c r="G95" s="11">
        <v>87</v>
      </c>
      <c r="H95" s="19">
        <v>26289574</v>
      </c>
      <c r="I95" s="19">
        <v>5043359</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5785165</v>
      </c>
      <c r="I98" s="126">
        <f>SUM(I99:I104)</f>
        <v>5811186</v>
      </c>
    </row>
    <row r="99" spans="1:9" ht="12.75" customHeight="1" x14ac:dyDescent="0.2">
      <c r="A99" s="189" t="s">
        <v>77</v>
      </c>
      <c r="B99" s="189"/>
      <c r="C99" s="189"/>
      <c r="D99" s="189"/>
      <c r="E99" s="189"/>
      <c r="F99" s="189"/>
      <c r="G99" s="11">
        <v>91</v>
      </c>
      <c r="H99" s="19">
        <v>4269056</v>
      </c>
      <c r="I99" s="19">
        <v>4269056</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1516109</v>
      </c>
      <c r="I101" s="19">
        <v>1542130</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3290595</v>
      </c>
      <c r="I105" s="126">
        <f>SUM(I106:I116)</f>
        <v>2980667</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159477</v>
      </c>
      <c r="I107" s="19">
        <v>154581</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3131118</v>
      </c>
      <c r="I111" s="19">
        <v>2826086</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99791312</v>
      </c>
      <c r="I117" s="126">
        <f>SUM(I118:I131)</f>
        <v>117074977</v>
      </c>
    </row>
    <row r="118" spans="1:9" ht="12.75" customHeight="1" x14ac:dyDescent="0.2">
      <c r="A118" s="189" t="s">
        <v>83</v>
      </c>
      <c r="B118" s="189"/>
      <c r="C118" s="189"/>
      <c r="D118" s="189"/>
      <c r="E118" s="189"/>
      <c r="F118" s="189"/>
      <c r="G118" s="11">
        <v>110</v>
      </c>
      <c r="H118" s="19">
        <v>2811184</v>
      </c>
      <c r="I118" s="19">
        <v>4747717</v>
      </c>
    </row>
    <row r="119" spans="1:9" ht="22.15" customHeight="1" x14ac:dyDescent="0.2">
      <c r="A119" s="189" t="s">
        <v>84</v>
      </c>
      <c r="B119" s="189"/>
      <c r="C119" s="189"/>
      <c r="D119" s="189"/>
      <c r="E119" s="189"/>
      <c r="F119" s="189"/>
      <c r="G119" s="11">
        <v>111</v>
      </c>
      <c r="H119" s="19">
        <v>9086179</v>
      </c>
      <c r="I119" s="19">
        <v>466698</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36977</v>
      </c>
      <c r="I122" s="19">
        <v>36976</v>
      </c>
    </row>
    <row r="123" spans="1:9" ht="12.75" customHeight="1" x14ac:dyDescent="0.2">
      <c r="A123" s="189" t="s">
        <v>88</v>
      </c>
      <c r="B123" s="189"/>
      <c r="C123" s="189"/>
      <c r="D123" s="189"/>
      <c r="E123" s="189"/>
      <c r="F123" s="189"/>
      <c r="G123" s="11">
        <v>115</v>
      </c>
      <c r="H123" s="19">
        <v>52028597</v>
      </c>
      <c r="I123" s="19">
        <v>68588616</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29900263</v>
      </c>
      <c r="I125" s="19">
        <v>36686510</v>
      </c>
    </row>
    <row r="126" spans="1:9" x14ac:dyDescent="0.2">
      <c r="A126" s="189" t="s">
        <v>91</v>
      </c>
      <c r="B126" s="189"/>
      <c r="C126" s="189"/>
      <c r="D126" s="189"/>
      <c r="E126" s="189"/>
      <c r="F126" s="189"/>
      <c r="G126" s="11">
        <v>118</v>
      </c>
      <c r="H126" s="19">
        <v>0</v>
      </c>
      <c r="I126" s="19">
        <v>0</v>
      </c>
    </row>
    <row r="127" spans="1:9" x14ac:dyDescent="0.2">
      <c r="A127" s="189" t="s">
        <v>94</v>
      </c>
      <c r="B127" s="189"/>
      <c r="C127" s="189"/>
      <c r="D127" s="189"/>
      <c r="E127" s="189"/>
      <c r="F127" s="189"/>
      <c r="G127" s="11">
        <v>119</v>
      </c>
      <c r="H127" s="19">
        <v>4908238</v>
      </c>
      <c r="I127" s="19">
        <v>5264758</v>
      </c>
    </row>
    <row r="128" spans="1:9" x14ac:dyDescent="0.2">
      <c r="A128" s="189" t="s">
        <v>95</v>
      </c>
      <c r="B128" s="189"/>
      <c r="C128" s="189"/>
      <c r="D128" s="189"/>
      <c r="E128" s="189"/>
      <c r="F128" s="189"/>
      <c r="G128" s="11">
        <v>120</v>
      </c>
      <c r="H128" s="19">
        <v>13882</v>
      </c>
      <c r="I128" s="19">
        <v>680998</v>
      </c>
    </row>
    <row r="129" spans="1:9" x14ac:dyDescent="0.2">
      <c r="A129" s="189" t="s">
        <v>96</v>
      </c>
      <c r="B129" s="189"/>
      <c r="C129" s="189"/>
      <c r="D129" s="189"/>
      <c r="E129" s="189"/>
      <c r="F129" s="189"/>
      <c r="G129" s="11">
        <v>121</v>
      </c>
      <c r="H129" s="19">
        <v>471698</v>
      </c>
      <c r="I129" s="19">
        <v>467685</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534294</v>
      </c>
      <c r="I131" s="19">
        <v>135019</v>
      </c>
    </row>
    <row r="132" spans="1:9" ht="22.15" customHeight="1" x14ac:dyDescent="0.2">
      <c r="A132" s="190" t="s">
        <v>99</v>
      </c>
      <c r="B132" s="190"/>
      <c r="C132" s="190"/>
      <c r="D132" s="190"/>
      <c r="E132" s="190"/>
      <c r="F132" s="190"/>
      <c r="G132" s="11">
        <v>124</v>
      </c>
      <c r="H132" s="19">
        <v>11975136</v>
      </c>
      <c r="I132" s="19">
        <v>13598622</v>
      </c>
    </row>
    <row r="133" spans="1:9" ht="12.75" customHeight="1" x14ac:dyDescent="0.2">
      <c r="A133" s="191" t="s">
        <v>356</v>
      </c>
      <c r="B133" s="191"/>
      <c r="C133" s="191"/>
      <c r="D133" s="191"/>
      <c r="E133" s="191"/>
      <c r="F133" s="191"/>
      <c r="G133" s="12">
        <v>125</v>
      </c>
      <c r="H133" s="126">
        <f>H75+H98+H105+H117+H132</f>
        <v>480988785</v>
      </c>
      <c r="I133" s="126">
        <f>I75+I98+I105+I117+I132</f>
        <v>503345680</v>
      </c>
    </row>
    <row r="134" spans="1:9" x14ac:dyDescent="0.2">
      <c r="A134" s="190" t="s">
        <v>100</v>
      </c>
      <c r="B134" s="190"/>
      <c r="C134" s="190"/>
      <c r="D134" s="190"/>
      <c r="E134" s="190"/>
      <c r="F134" s="190"/>
      <c r="G134" s="11">
        <v>126</v>
      </c>
      <c r="H134" s="19">
        <v>24850132</v>
      </c>
      <c r="I134" s="19">
        <v>13663688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selection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76428514</v>
      </c>
      <c r="I8" s="55">
        <f>SUM(I9:I13)</f>
        <v>76428514</v>
      </c>
      <c r="J8" s="55">
        <f>SUM(J9:J13)</f>
        <v>84069352</v>
      </c>
      <c r="K8" s="55">
        <f>SUM(K9:K13)</f>
        <v>84069352</v>
      </c>
    </row>
    <row r="9" spans="1:11" ht="12.75" customHeight="1" x14ac:dyDescent="0.2">
      <c r="A9" s="189" t="s">
        <v>115</v>
      </c>
      <c r="B9" s="189"/>
      <c r="C9" s="189"/>
      <c r="D9" s="189"/>
      <c r="E9" s="189"/>
      <c r="F9" s="189"/>
      <c r="G9" s="11">
        <v>2</v>
      </c>
      <c r="H9" s="56">
        <v>33277647</v>
      </c>
      <c r="I9" s="56">
        <v>33277647</v>
      </c>
      <c r="J9" s="56">
        <v>35119228</v>
      </c>
      <c r="K9" s="56">
        <v>35119228</v>
      </c>
    </row>
    <row r="10" spans="1:11" ht="12.75" customHeight="1" x14ac:dyDescent="0.2">
      <c r="A10" s="189" t="s">
        <v>116</v>
      </c>
      <c r="B10" s="189"/>
      <c r="C10" s="189"/>
      <c r="D10" s="189"/>
      <c r="E10" s="189"/>
      <c r="F10" s="189"/>
      <c r="G10" s="11">
        <v>3</v>
      </c>
      <c r="H10" s="56">
        <v>42976517</v>
      </c>
      <c r="I10" s="56">
        <v>42976517</v>
      </c>
      <c r="J10" s="56">
        <v>48862569</v>
      </c>
      <c r="K10" s="56">
        <v>48862569</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174350</v>
      </c>
      <c r="I13" s="56">
        <v>174350</v>
      </c>
      <c r="J13" s="56">
        <v>87555</v>
      </c>
      <c r="K13" s="56">
        <v>87555</v>
      </c>
    </row>
    <row r="14" spans="1:11" ht="12.75" customHeight="1" x14ac:dyDescent="0.2">
      <c r="A14" s="221" t="s">
        <v>358</v>
      </c>
      <c r="B14" s="221"/>
      <c r="C14" s="221"/>
      <c r="D14" s="221"/>
      <c r="E14" s="221"/>
      <c r="F14" s="221"/>
      <c r="G14" s="12">
        <v>7</v>
      </c>
      <c r="H14" s="55">
        <f>H15+H16+H20+H24+H25+H26+H29+H36</f>
        <v>65596175</v>
      </c>
      <c r="I14" s="55">
        <f>I15+I16+I20+I24+I25+I26+I29+I36</f>
        <v>65596175</v>
      </c>
      <c r="J14" s="55">
        <f>J15+J16+J20+J24+J25+J26+J29+J36</f>
        <v>77904468</v>
      </c>
      <c r="K14" s="55">
        <f>K15+K16+K20+K24+K25+K26+K29+K36</f>
        <v>77904468</v>
      </c>
    </row>
    <row r="15" spans="1:11" ht="12.75" customHeight="1" x14ac:dyDescent="0.2">
      <c r="A15" s="189" t="s">
        <v>104</v>
      </c>
      <c r="B15" s="189"/>
      <c r="C15" s="189"/>
      <c r="D15" s="189"/>
      <c r="E15" s="189"/>
      <c r="F15" s="189"/>
      <c r="G15" s="11">
        <v>8</v>
      </c>
      <c r="H15" s="56">
        <v>-3099893</v>
      </c>
      <c r="I15" s="56">
        <v>-3099893</v>
      </c>
      <c r="J15" s="56">
        <v>-1800250</v>
      </c>
      <c r="K15" s="56">
        <v>-1800250</v>
      </c>
    </row>
    <row r="16" spans="1:11" ht="12.75" customHeight="1" x14ac:dyDescent="0.2">
      <c r="A16" s="193" t="s">
        <v>438</v>
      </c>
      <c r="B16" s="193"/>
      <c r="C16" s="193"/>
      <c r="D16" s="193"/>
      <c r="E16" s="193"/>
      <c r="F16" s="193"/>
      <c r="G16" s="12">
        <v>9</v>
      </c>
      <c r="H16" s="55">
        <f>SUM(H17:H19)</f>
        <v>50194837</v>
      </c>
      <c r="I16" s="55">
        <f>SUM(I17:I19)</f>
        <v>50194837</v>
      </c>
      <c r="J16" s="55">
        <f>SUM(J17:J19)</f>
        <v>57519907</v>
      </c>
      <c r="K16" s="55">
        <f>SUM(K17:K19)</f>
        <v>57519907</v>
      </c>
    </row>
    <row r="17" spans="1:11" ht="12.75" customHeight="1" x14ac:dyDescent="0.2">
      <c r="A17" s="224" t="s">
        <v>120</v>
      </c>
      <c r="B17" s="224"/>
      <c r="C17" s="224"/>
      <c r="D17" s="224"/>
      <c r="E17" s="224"/>
      <c r="F17" s="224"/>
      <c r="G17" s="11">
        <v>10</v>
      </c>
      <c r="H17" s="56">
        <v>33941350</v>
      </c>
      <c r="I17" s="56">
        <v>33941350</v>
      </c>
      <c r="J17" s="56">
        <v>41881036</v>
      </c>
      <c r="K17" s="56">
        <v>41881036</v>
      </c>
    </row>
    <row r="18" spans="1:11" ht="12.75" customHeight="1" x14ac:dyDescent="0.2">
      <c r="A18" s="224" t="s">
        <v>121</v>
      </c>
      <c r="B18" s="224"/>
      <c r="C18" s="224"/>
      <c r="D18" s="224"/>
      <c r="E18" s="224"/>
      <c r="F18" s="224"/>
      <c r="G18" s="11">
        <v>11</v>
      </c>
      <c r="H18" s="56">
        <v>11666584</v>
      </c>
      <c r="I18" s="56">
        <v>11666584</v>
      </c>
      <c r="J18" s="56">
        <v>10937401</v>
      </c>
      <c r="K18" s="56">
        <v>10937401</v>
      </c>
    </row>
    <row r="19" spans="1:11" ht="12.75" customHeight="1" x14ac:dyDescent="0.2">
      <c r="A19" s="224" t="s">
        <v>122</v>
      </c>
      <c r="B19" s="224"/>
      <c r="C19" s="224"/>
      <c r="D19" s="224"/>
      <c r="E19" s="224"/>
      <c r="F19" s="224"/>
      <c r="G19" s="11">
        <v>12</v>
      </c>
      <c r="H19" s="56">
        <v>4586903</v>
      </c>
      <c r="I19" s="56">
        <v>4586903</v>
      </c>
      <c r="J19" s="56">
        <v>4701470</v>
      </c>
      <c r="K19" s="56">
        <v>4701470</v>
      </c>
    </row>
    <row r="20" spans="1:11" ht="12.75" customHeight="1" x14ac:dyDescent="0.2">
      <c r="A20" s="193" t="s">
        <v>439</v>
      </c>
      <c r="B20" s="193"/>
      <c r="C20" s="193"/>
      <c r="D20" s="193"/>
      <c r="E20" s="193"/>
      <c r="F20" s="193"/>
      <c r="G20" s="12">
        <v>13</v>
      </c>
      <c r="H20" s="55">
        <f>SUM(H21:H23)</f>
        <v>13414784</v>
      </c>
      <c r="I20" s="55">
        <f>SUM(I21:I23)</f>
        <v>13414784</v>
      </c>
      <c r="J20" s="55">
        <f>SUM(J21:J23)</f>
        <v>15849545</v>
      </c>
      <c r="K20" s="55">
        <f>SUM(K21:K23)</f>
        <v>15849545</v>
      </c>
    </row>
    <row r="21" spans="1:11" ht="12.75" customHeight="1" x14ac:dyDescent="0.2">
      <c r="A21" s="224" t="s">
        <v>105</v>
      </c>
      <c r="B21" s="224"/>
      <c r="C21" s="224"/>
      <c r="D21" s="224"/>
      <c r="E21" s="224"/>
      <c r="F21" s="224"/>
      <c r="G21" s="11">
        <v>14</v>
      </c>
      <c r="H21" s="56">
        <v>9149122</v>
      </c>
      <c r="I21" s="56">
        <v>9149122</v>
      </c>
      <c r="J21" s="56">
        <v>10888883</v>
      </c>
      <c r="K21" s="56">
        <v>10888883</v>
      </c>
    </row>
    <row r="22" spans="1:11" ht="12.75" customHeight="1" x14ac:dyDescent="0.2">
      <c r="A22" s="224" t="s">
        <v>106</v>
      </c>
      <c r="B22" s="224"/>
      <c r="C22" s="224"/>
      <c r="D22" s="224"/>
      <c r="E22" s="224"/>
      <c r="F22" s="224"/>
      <c r="G22" s="11">
        <v>15</v>
      </c>
      <c r="H22" s="56">
        <v>2652369</v>
      </c>
      <c r="I22" s="56">
        <v>2652369</v>
      </c>
      <c r="J22" s="56">
        <v>3128120</v>
      </c>
      <c r="K22" s="56">
        <v>3128120</v>
      </c>
    </row>
    <row r="23" spans="1:11" ht="12.75" customHeight="1" x14ac:dyDescent="0.2">
      <c r="A23" s="224" t="s">
        <v>107</v>
      </c>
      <c r="B23" s="224"/>
      <c r="C23" s="224"/>
      <c r="D23" s="224"/>
      <c r="E23" s="224"/>
      <c r="F23" s="224"/>
      <c r="G23" s="11">
        <v>16</v>
      </c>
      <c r="H23" s="56">
        <v>1613293</v>
      </c>
      <c r="I23" s="56">
        <v>1613293</v>
      </c>
      <c r="J23" s="56">
        <v>1832542</v>
      </c>
      <c r="K23" s="56">
        <v>1832542</v>
      </c>
    </row>
    <row r="24" spans="1:11" ht="12.75" customHeight="1" x14ac:dyDescent="0.2">
      <c r="A24" s="189" t="s">
        <v>108</v>
      </c>
      <c r="B24" s="189"/>
      <c r="C24" s="189"/>
      <c r="D24" s="189"/>
      <c r="E24" s="189"/>
      <c r="F24" s="189"/>
      <c r="G24" s="11">
        <v>17</v>
      </c>
      <c r="H24" s="56">
        <v>3322359</v>
      </c>
      <c r="I24" s="56">
        <v>3322359</v>
      </c>
      <c r="J24" s="56">
        <v>3828492</v>
      </c>
      <c r="K24" s="56">
        <v>3828492</v>
      </c>
    </row>
    <row r="25" spans="1:11" ht="12.75" customHeight="1" x14ac:dyDescent="0.2">
      <c r="A25" s="189" t="s">
        <v>109</v>
      </c>
      <c r="B25" s="189"/>
      <c r="C25" s="189"/>
      <c r="D25" s="189"/>
      <c r="E25" s="189"/>
      <c r="F25" s="189"/>
      <c r="G25" s="11">
        <v>18</v>
      </c>
      <c r="H25" s="56">
        <v>1094895</v>
      </c>
      <c r="I25" s="56">
        <v>1094895</v>
      </c>
      <c r="J25" s="56">
        <v>1126301</v>
      </c>
      <c r="K25" s="56">
        <v>1126301</v>
      </c>
    </row>
    <row r="26" spans="1:11" ht="12.75" customHeight="1" x14ac:dyDescent="0.2">
      <c r="A26" s="193" t="s">
        <v>440</v>
      </c>
      <c r="B26" s="193"/>
      <c r="C26" s="193"/>
      <c r="D26" s="193"/>
      <c r="E26" s="193"/>
      <c r="F26" s="193"/>
      <c r="G26" s="12">
        <v>19</v>
      </c>
      <c r="H26" s="55">
        <f>H27+H28</f>
        <v>481695</v>
      </c>
      <c r="I26" s="55">
        <f>I27+I28</f>
        <v>481695</v>
      </c>
      <c r="J26" s="55">
        <f>J27+J28</f>
        <v>1039360</v>
      </c>
      <c r="K26" s="55">
        <f>K27+K28</f>
        <v>1039360</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481695</v>
      </c>
      <c r="I28" s="56">
        <v>481695</v>
      </c>
      <c r="J28" s="56">
        <v>1039360</v>
      </c>
      <c r="K28" s="56">
        <v>1039360</v>
      </c>
    </row>
    <row r="29" spans="1:11" ht="12.75" customHeight="1" x14ac:dyDescent="0.2">
      <c r="A29" s="193" t="s">
        <v>441</v>
      </c>
      <c r="B29" s="193"/>
      <c r="C29" s="193"/>
      <c r="D29" s="193"/>
      <c r="E29" s="193"/>
      <c r="F29" s="193"/>
      <c r="G29" s="12">
        <v>22</v>
      </c>
      <c r="H29" s="55">
        <f>SUM(H30:H35)</f>
        <v>17432</v>
      </c>
      <c r="I29" s="55">
        <f>SUM(I30:I35)</f>
        <v>17432</v>
      </c>
      <c r="J29" s="55">
        <f>SUM(J30:J35)</f>
        <v>25813</v>
      </c>
      <c r="K29" s="55">
        <f>SUM(K30:K35)</f>
        <v>25813</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17432</v>
      </c>
      <c r="I32" s="56">
        <v>17432</v>
      </c>
      <c r="J32" s="56">
        <v>25813</v>
      </c>
      <c r="K32" s="56">
        <v>25813</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170066</v>
      </c>
      <c r="I36" s="56">
        <v>170066</v>
      </c>
      <c r="J36" s="56">
        <v>315300</v>
      </c>
      <c r="K36" s="56">
        <v>315300</v>
      </c>
    </row>
    <row r="37" spans="1:11" ht="12.75" customHeight="1" x14ac:dyDescent="0.2">
      <c r="A37" s="221" t="s">
        <v>359</v>
      </c>
      <c r="B37" s="221"/>
      <c r="C37" s="221"/>
      <c r="D37" s="221"/>
      <c r="E37" s="221"/>
      <c r="F37" s="221"/>
      <c r="G37" s="12">
        <v>30</v>
      </c>
      <c r="H37" s="55">
        <f>SUM(H38:H47)</f>
        <v>78755</v>
      </c>
      <c r="I37" s="55">
        <f>SUM(I38:I47)</f>
        <v>78755</v>
      </c>
      <c r="J37" s="55">
        <f>SUM(J38:J47)</f>
        <v>129483</v>
      </c>
      <c r="K37" s="55">
        <f>SUM(K38:K47)</f>
        <v>129483</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74294</v>
      </c>
      <c r="I41" s="56">
        <v>74294</v>
      </c>
      <c r="J41" s="56">
        <v>68564</v>
      </c>
      <c r="K41" s="56">
        <v>68564</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0</v>
      </c>
      <c r="I43" s="56">
        <v>0</v>
      </c>
      <c r="J43" s="56">
        <v>0</v>
      </c>
      <c r="K43" s="56">
        <v>0</v>
      </c>
    </row>
    <row r="44" spans="1:11" ht="12.75" customHeight="1" x14ac:dyDescent="0.2">
      <c r="A44" s="189" t="s">
        <v>137</v>
      </c>
      <c r="B44" s="189"/>
      <c r="C44" s="189"/>
      <c r="D44" s="189"/>
      <c r="E44" s="189"/>
      <c r="F44" s="189"/>
      <c r="G44" s="11">
        <v>37</v>
      </c>
      <c r="H44" s="56">
        <v>4461</v>
      </c>
      <c r="I44" s="56">
        <v>4461</v>
      </c>
      <c r="J44" s="56">
        <v>54795</v>
      </c>
      <c r="K44" s="56">
        <v>54795</v>
      </c>
    </row>
    <row r="45" spans="1:11" ht="12.75" customHeight="1" x14ac:dyDescent="0.2">
      <c r="A45" s="189" t="s">
        <v>138</v>
      </c>
      <c r="B45" s="189"/>
      <c r="C45" s="189"/>
      <c r="D45" s="189"/>
      <c r="E45" s="189"/>
      <c r="F45" s="189"/>
      <c r="G45" s="11">
        <v>38</v>
      </c>
      <c r="H45" s="56">
        <v>0</v>
      </c>
      <c r="I45" s="56">
        <v>0</v>
      </c>
      <c r="J45" s="56">
        <v>6124</v>
      </c>
      <c r="K45" s="56">
        <v>6124</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131449</v>
      </c>
      <c r="I48" s="55">
        <f>SUM(I49:I55)</f>
        <v>131449</v>
      </c>
      <c r="J48" s="55">
        <f>SUM(J49:J55)</f>
        <v>132351</v>
      </c>
      <c r="K48" s="55">
        <f>SUM(K49:K55)</f>
        <v>132351</v>
      </c>
    </row>
    <row r="49" spans="1:11" ht="25.15" customHeight="1" x14ac:dyDescent="0.2">
      <c r="A49" s="189" t="s">
        <v>141</v>
      </c>
      <c r="B49" s="189"/>
      <c r="C49" s="189"/>
      <c r="D49" s="189"/>
      <c r="E49" s="189"/>
      <c r="F49" s="189"/>
      <c r="G49" s="11">
        <v>42</v>
      </c>
      <c r="H49" s="56">
        <v>3739</v>
      </c>
      <c r="I49" s="56">
        <v>3739</v>
      </c>
      <c r="J49" s="56">
        <v>49020</v>
      </c>
      <c r="K49" s="56">
        <v>49020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36736</v>
      </c>
      <c r="I51" s="56">
        <v>36736</v>
      </c>
      <c r="J51" s="56">
        <v>73048</v>
      </c>
      <c r="K51" s="56">
        <v>73048</v>
      </c>
    </row>
    <row r="52" spans="1:11" ht="12.75" customHeight="1" x14ac:dyDescent="0.2">
      <c r="A52" s="214" t="s">
        <v>144</v>
      </c>
      <c r="B52" s="214"/>
      <c r="C52" s="214"/>
      <c r="D52" s="214"/>
      <c r="E52" s="214"/>
      <c r="F52" s="214"/>
      <c r="G52" s="11">
        <v>45</v>
      </c>
      <c r="H52" s="56">
        <v>85418</v>
      </c>
      <c r="I52" s="56">
        <v>85418</v>
      </c>
      <c r="J52" s="56">
        <v>0</v>
      </c>
      <c r="K52" s="56">
        <v>0</v>
      </c>
    </row>
    <row r="53" spans="1:11" ht="12.75" customHeight="1" x14ac:dyDescent="0.2">
      <c r="A53" s="214" t="s">
        <v>145</v>
      </c>
      <c r="B53" s="214"/>
      <c r="C53" s="214"/>
      <c r="D53" s="214"/>
      <c r="E53" s="214"/>
      <c r="F53" s="214"/>
      <c r="G53" s="11">
        <v>46</v>
      </c>
      <c r="H53" s="56">
        <v>5556</v>
      </c>
      <c r="I53" s="56">
        <v>5556</v>
      </c>
      <c r="J53" s="56">
        <v>10283</v>
      </c>
      <c r="K53" s="56">
        <v>10283</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76507269</v>
      </c>
      <c r="I60" s="55">
        <f t="shared" ref="I60:K60" si="0">I8+I37+I56+I57</f>
        <v>76507269</v>
      </c>
      <c r="J60" s="55">
        <f t="shared" si="0"/>
        <v>84198835</v>
      </c>
      <c r="K60" s="55">
        <f t="shared" si="0"/>
        <v>84198835</v>
      </c>
    </row>
    <row r="61" spans="1:11" ht="12.75" customHeight="1" x14ac:dyDescent="0.2">
      <c r="A61" s="221" t="s">
        <v>362</v>
      </c>
      <c r="B61" s="221"/>
      <c r="C61" s="221"/>
      <c r="D61" s="221"/>
      <c r="E61" s="221"/>
      <c r="F61" s="221"/>
      <c r="G61" s="12">
        <v>54</v>
      </c>
      <c r="H61" s="55">
        <f>H14+H48+H58+H59</f>
        <v>65727624</v>
      </c>
      <c r="I61" s="55">
        <f t="shared" ref="I61:K61" si="1">I14+I48+I58+I59</f>
        <v>65727624</v>
      </c>
      <c r="J61" s="55">
        <f t="shared" si="1"/>
        <v>78036819</v>
      </c>
      <c r="K61" s="55">
        <f t="shared" si="1"/>
        <v>78036819</v>
      </c>
    </row>
    <row r="62" spans="1:11" ht="12.75" customHeight="1" x14ac:dyDescent="0.2">
      <c r="A62" s="221" t="s">
        <v>363</v>
      </c>
      <c r="B62" s="221"/>
      <c r="C62" s="221"/>
      <c r="D62" s="221"/>
      <c r="E62" s="221"/>
      <c r="F62" s="221"/>
      <c r="G62" s="12">
        <v>55</v>
      </c>
      <c r="H62" s="55">
        <f>H60-H61</f>
        <v>10779645</v>
      </c>
      <c r="I62" s="55">
        <f t="shared" ref="I62:K62" si="2">I60-I61</f>
        <v>10779645</v>
      </c>
      <c r="J62" s="55">
        <f t="shared" si="2"/>
        <v>6162016</v>
      </c>
      <c r="K62" s="55">
        <f t="shared" si="2"/>
        <v>6162016</v>
      </c>
    </row>
    <row r="63" spans="1:11" ht="12.75" customHeight="1" x14ac:dyDescent="0.2">
      <c r="A63" s="222" t="s">
        <v>364</v>
      </c>
      <c r="B63" s="222"/>
      <c r="C63" s="222"/>
      <c r="D63" s="222"/>
      <c r="E63" s="222"/>
      <c r="F63" s="222"/>
      <c r="G63" s="12">
        <v>56</v>
      </c>
      <c r="H63" s="55">
        <f>+IF((H60-H61)&gt;0,(H60-H61),0)</f>
        <v>10779645</v>
      </c>
      <c r="I63" s="55">
        <f t="shared" ref="I63:K63" si="3">+IF((I60-I61)&gt;0,(I60-I61),0)</f>
        <v>10779645</v>
      </c>
      <c r="J63" s="55">
        <f t="shared" si="3"/>
        <v>6162016</v>
      </c>
      <c r="K63" s="55">
        <f t="shared" si="3"/>
        <v>6162016</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1971012</v>
      </c>
      <c r="I65" s="56">
        <v>1971012</v>
      </c>
      <c r="J65" s="56">
        <v>1118657</v>
      </c>
      <c r="K65" s="56">
        <v>1118657</v>
      </c>
    </row>
    <row r="66" spans="1:11" ht="12.75" customHeight="1" x14ac:dyDescent="0.2">
      <c r="A66" s="221" t="s">
        <v>366</v>
      </c>
      <c r="B66" s="221"/>
      <c r="C66" s="221"/>
      <c r="D66" s="221"/>
      <c r="E66" s="221"/>
      <c r="F66" s="221"/>
      <c r="G66" s="12">
        <v>59</v>
      </c>
      <c r="H66" s="55">
        <f>H62-H65</f>
        <v>8808633</v>
      </c>
      <c r="I66" s="55">
        <f t="shared" ref="I66:K66" si="5">I62-I65</f>
        <v>8808633</v>
      </c>
      <c r="J66" s="55">
        <f t="shared" si="5"/>
        <v>5043359</v>
      </c>
      <c r="K66" s="55">
        <f t="shared" si="5"/>
        <v>5043359</v>
      </c>
    </row>
    <row r="67" spans="1:11" ht="12.75" customHeight="1" x14ac:dyDescent="0.2">
      <c r="A67" s="222" t="s">
        <v>367</v>
      </c>
      <c r="B67" s="222"/>
      <c r="C67" s="222"/>
      <c r="D67" s="222"/>
      <c r="E67" s="222"/>
      <c r="F67" s="222"/>
      <c r="G67" s="12">
        <v>60</v>
      </c>
      <c r="H67" s="55">
        <f>+IF((H62-H65)&gt;0,(H62-H65),0)</f>
        <v>8808633</v>
      </c>
      <c r="I67" s="55">
        <f t="shared" ref="I67:K67" si="6">+IF((I62-I65)&gt;0,(I62-I65),0)</f>
        <v>8808633</v>
      </c>
      <c r="J67" s="55">
        <f t="shared" si="6"/>
        <v>5043359</v>
      </c>
      <c r="K67" s="55">
        <f t="shared" si="6"/>
        <v>5043359</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8808633</v>
      </c>
      <c r="I89" s="59">
        <v>8808633</v>
      </c>
      <c r="J89" s="59">
        <v>5043359</v>
      </c>
      <c r="K89" s="59">
        <v>5043359</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8808633</v>
      </c>
      <c r="I109" s="58">
        <f>I89+I108</f>
        <v>8808633</v>
      </c>
      <c r="J109" s="58">
        <f t="shared" ref="J109:K109" si="12">J89+J108</f>
        <v>5043359</v>
      </c>
      <c r="K109" s="58">
        <f t="shared" si="12"/>
        <v>5043359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10779645</v>
      </c>
      <c r="I8" s="71">
        <v>6162016</v>
      </c>
    </row>
    <row r="9" spans="1:9" ht="12.75" customHeight="1" x14ac:dyDescent="0.2">
      <c r="A9" s="245" t="s">
        <v>171</v>
      </c>
      <c r="B9" s="245"/>
      <c r="C9" s="245"/>
      <c r="D9" s="245"/>
      <c r="E9" s="245"/>
      <c r="F9" s="245"/>
      <c r="G9" s="72">
        <v>2</v>
      </c>
      <c r="H9" s="73">
        <f>H10+H11+H12+H13+H14+H15+H16+H17</f>
        <v>3468822</v>
      </c>
      <c r="I9" s="73">
        <f>I10+I11+I12+I13+I14+I15+I16+I17</f>
        <v>5729741</v>
      </c>
    </row>
    <row r="10" spans="1:9" ht="12.75" customHeight="1" x14ac:dyDescent="0.2">
      <c r="A10" s="224" t="s">
        <v>172</v>
      </c>
      <c r="B10" s="224"/>
      <c r="C10" s="224"/>
      <c r="D10" s="224"/>
      <c r="E10" s="224"/>
      <c r="F10" s="224"/>
      <c r="G10" s="70">
        <v>3</v>
      </c>
      <c r="H10" s="71">
        <v>3322359</v>
      </c>
      <c r="I10" s="71">
        <v>3828492</v>
      </c>
    </row>
    <row r="11" spans="1:9" ht="22.15" customHeight="1" x14ac:dyDescent="0.2">
      <c r="A11" s="224" t="s">
        <v>173</v>
      </c>
      <c r="B11" s="224"/>
      <c r="C11" s="224"/>
      <c r="D11" s="224"/>
      <c r="E11" s="224"/>
      <c r="F11" s="224"/>
      <c r="G11" s="70">
        <v>4</v>
      </c>
      <c r="H11" s="71">
        <v>-9188</v>
      </c>
      <c r="I11" s="71">
        <v>-11812</v>
      </c>
    </row>
    <row r="12" spans="1:9" ht="23.45" customHeight="1" x14ac:dyDescent="0.2">
      <c r="A12" s="224" t="s">
        <v>174</v>
      </c>
      <c r="B12" s="224"/>
      <c r="C12" s="224"/>
      <c r="D12" s="224"/>
      <c r="E12" s="224"/>
      <c r="F12" s="224"/>
      <c r="G12" s="70">
        <v>5</v>
      </c>
      <c r="H12" s="71">
        <v>-15896</v>
      </c>
      <c r="I12" s="71">
        <v>1612879</v>
      </c>
    </row>
    <row r="13" spans="1:9" ht="12.75" customHeight="1" x14ac:dyDescent="0.2">
      <c r="A13" s="224" t="s">
        <v>175</v>
      </c>
      <c r="B13" s="224"/>
      <c r="C13" s="224"/>
      <c r="D13" s="224"/>
      <c r="E13" s="224"/>
      <c r="F13" s="224"/>
      <c r="G13" s="70">
        <v>6</v>
      </c>
      <c r="H13" s="71">
        <v>-78755</v>
      </c>
      <c r="I13" s="71">
        <v>-123359</v>
      </c>
    </row>
    <row r="14" spans="1:9" ht="12.75" customHeight="1" x14ac:dyDescent="0.2">
      <c r="A14" s="224" t="s">
        <v>176</v>
      </c>
      <c r="B14" s="224"/>
      <c r="C14" s="224"/>
      <c r="D14" s="224"/>
      <c r="E14" s="224"/>
      <c r="F14" s="224"/>
      <c r="G14" s="70">
        <v>7</v>
      </c>
      <c r="H14" s="71">
        <v>40475</v>
      </c>
      <c r="I14" s="71">
        <v>122068</v>
      </c>
    </row>
    <row r="15" spans="1:9" ht="12.75" customHeight="1" x14ac:dyDescent="0.2">
      <c r="A15" s="224" t="s">
        <v>177</v>
      </c>
      <c r="B15" s="224"/>
      <c r="C15" s="224"/>
      <c r="D15" s="224"/>
      <c r="E15" s="224"/>
      <c r="F15" s="224"/>
      <c r="G15" s="70">
        <v>8</v>
      </c>
      <c r="H15" s="71">
        <v>140828</v>
      </c>
      <c r="I15" s="71">
        <v>292998</v>
      </c>
    </row>
    <row r="16" spans="1:9" ht="12.75" customHeight="1" x14ac:dyDescent="0.2">
      <c r="A16" s="224" t="s">
        <v>178</v>
      </c>
      <c r="B16" s="224"/>
      <c r="C16" s="224"/>
      <c r="D16" s="224"/>
      <c r="E16" s="224"/>
      <c r="F16" s="224"/>
      <c r="G16" s="70">
        <v>9</v>
      </c>
      <c r="H16" s="71">
        <v>68999</v>
      </c>
      <c r="I16" s="71">
        <v>8475</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14248467</v>
      </c>
      <c r="I18" s="73">
        <f>I8+I9</f>
        <v>11891757</v>
      </c>
    </row>
    <row r="19" spans="1:9" ht="12.75" customHeight="1" x14ac:dyDescent="0.2">
      <c r="A19" s="245" t="s">
        <v>180</v>
      </c>
      <c r="B19" s="245"/>
      <c r="C19" s="245"/>
      <c r="D19" s="245"/>
      <c r="E19" s="245"/>
      <c r="F19" s="245"/>
      <c r="G19" s="72">
        <v>12</v>
      </c>
      <c r="H19" s="73">
        <f>H20+H21+H22+H23</f>
        <v>6298635</v>
      </c>
      <c r="I19" s="73">
        <f>I20+I21+I22+I23</f>
        <v>1806676</v>
      </c>
    </row>
    <row r="20" spans="1:9" ht="12.75" customHeight="1" x14ac:dyDescent="0.2">
      <c r="A20" s="224" t="s">
        <v>181</v>
      </c>
      <c r="B20" s="224"/>
      <c r="C20" s="224"/>
      <c r="D20" s="224"/>
      <c r="E20" s="224"/>
      <c r="F20" s="224"/>
      <c r="G20" s="70">
        <v>13</v>
      </c>
      <c r="H20" s="71">
        <v>20000646</v>
      </c>
      <c r="I20" s="71">
        <v>9914358</v>
      </c>
    </row>
    <row r="21" spans="1:9" ht="12.75" customHeight="1" x14ac:dyDescent="0.2">
      <c r="A21" s="224" t="s">
        <v>182</v>
      </c>
      <c r="B21" s="224"/>
      <c r="C21" s="224"/>
      <c r="D21" s="224"/>
      <c r="E21" s="224"/>
      <c r="F21" s="224"/>
      <c r="G21" s="70">
        <v>14</v>
      </c>
      <c r="H21" s="71">
        <v>-11166178</v>
      </c>
      <c r="I21" s="71">
        <v>-8594528</v>
      </c>
    </row>
    <row r="22" spans="1:9" ht="12.75" customHeight="1" x14ac:dyDescent="0.2">
      <c r="A22" s="224" t="s">
        <v>183</v>
      </c>
      <c r="B22" s="224"/>
      <c r="C22" s="224"/>
      <c r="D22" s="224"/>
      <c r="E22" s="224"/>
      <c r="F22" s="224"/>
      <c r="G22" s="70">
        <v>15</v>
      </c>
      <c r="H22" s="71">
        <v>-2535833</v>
      </c>
      <c r="I22" s="71">
        <v>486846</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20547102</v>
      </c>
      <c r="I24" s="73">
        <f>I18+I19</f>
        <v>13698433</v>
      </c>
    </row>
    <row r="25" spans="1:9" ht="12.75" customHeight="1" x14ac:dyDescent="0.2">
      <c r="A25" s="189" t="s">
        <v>186</v>
      </c>
      <c r="B25" s="189"/>
      <c r="C25" s="189"/>
      <c r="D25" s="189"/>
      <c r="E25" s="189"/>
      <c r="F25" s="189"/>
      <c r="G25" s="70">
        <v>18</v>
      </c>
      <c r="H25" s="71">
        <v>-46451</v>
      </c>
      <c r="I25" s="71">
        <v>-116523</v>
      </c>
    </row>
    <row r="26" spans="1:9" ht="12.75" customHeight="1" x14ac:dyDescent="0.2">
      <c r="A26" s="189" t="s">
        <v>187</v>
      </c>
      <c r="B26" s="189"/>
      <c r="C26" s="189"/>
      <c r="D26" s="189"/>
      <c r="E26" s="189"/>
      <c r="F26" s="189"/>
      <c r="G26" s="70">
        <v>19</v>
      </c>
      <c r="H26" s="71">
        <v>-743688</v>
      </c>
      <c r="I26" s="71">
        <v>-1240853</v>
      </c>
    </row>
    <row r="27" spans="1:9" ht="25.9" customHeight="1" x14ac:dyDescent="0.2">
      <c r="A27" s="242" t="s">
        <v>188</v>
      </c>
      <c r="B27" s="242"/>
      <c r="C27" s="242"/>
      <c r="D27" s="242"/>
      <c r="E27" s="242"/>
      <c r="F27" s="242"/>
      <c r="G27" s="72">
        <v>20</v>
      </c>
      <c r="H27" s="73">
        <f>H24+H25+H26</f>
        <v>19756963</v>
      </c>
      <c r="I27" s="73">
        <f>I24+I25+I26</f>
        <v>12341057</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15424</v>
      </c>
      <c r="I29" s="74">
        <v>11812</v>
      </c>
    </row>
    <row r="30" spans="1:9" ht="12.75" customHeight="1" x14ac:dyDescent="0.2">
      <c r="A30" s="189" t="s">
        <v>191</v>
      </c>
      <c r="B30" s="189"/>
      <c r="C30" s="189"/>
      <c r="D30" s="189"/>
      <c r="E30" s="189"/>
      <c r="F30" s="189"/>
      <c r="G30" s="70">
        <v>22</v>
      </c>
      <c r="H30" s="74">
        <v>0</v>
      </c>
      <c r="I30" s="74">
        <v>0</v>
      </c>
    </row>
    <row r="31" spans="1:9" ht="12.75" customHeight="1" x14ac:dyDescent="0.2">
      <c r="A31" s="189" t="s">
        <v>192</v>
      </c>
      <c r="B31" s="189"/>
      <c r="C31" s="189"/>
      <c r="D31" s="189"/>
      <c r="E31" s="189"/>
      <c r="F31" s="189"/>
      <c r="G31" s="70">
        <v>23</v>
      </c>
      <c r="H31" s="74">
        <v>4488</v>
      </c>
      <c r="I31" s="74">
        <v>58318</v>
      </c>
    </row>
    <row r="32" spans="1:9" ht="12.75" customHeight="1" x14ac:dyDescent="0.2">
      <c r="A32" s="189" t="s">
        <v>193</v>
      </c>
      <c r="B32" s="189"/>
      <c r="C32" s="189"/>
      <c r="D32" s="189"/>
      <c r="E32" s="189"/>
      <c r="F32" s="189"/>
      <c r="G32" s="70">
        <v>24</v>
      </c>
      <c r="H32" s="74">
        <v>0</v>
      </c>
      <c r="I32" s="74">
        <v>0</v>
      </c>
    </row>
    <row r="33" spans="1:9" ht="12.75" customHeight="1" x14ac:dyDescent="0.2">
      <c r="A33" s="189" t="s">
        <v>194</v>
      </c>
      <c r="B33" s="189"/>
      <c r="C33" s="189"/>
      <c r="D33" s="189"/>
      <c r="E33" s="189"/>
      <c r="F33" s="189"/>
      <c r="G33" s="70">
        <v>25</v>
      </c>
      <c r="H33" s="74">
        <v>0</v>
      </c>
      <c r="I33" s="74">
        <v>19709</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19912</v>
      </c>
      <c r="I35" s="75">
        <f>I29+I30+I31+I32+I33+I34</f>
        <v>89839</v>
      </c>
    </row>
    <row r="36" spans="1:9" ht="22.9" customHeight="1" x14ac:dyDescent="0.2">
      <c r="A36" s="189" t="s">
        <v>197</v>
      </c>
      <c r="B36" s="189"/>
      <c r="C36" s="189"/>
      <c r="D36" s="189"/>
      <c r="E36" s="189"/>
      <c r="F36" s="189"/>
      <c r="G36" s="70">
        <v>28</v>
      </c>
      <c r="H36" s="74">
        <v>-6769593</v>
      </c>
      <c r="I36" s="74">
        <v>-8651557</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0</v>
      </c>
      <c r="I38" s="74">
        <v>-4800000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-6769593</v>
      </c>
      <c r="I41" s="75">
        <f>I36+I37+I38+I39+I40</f>
        <v>-13451557</v>
      </c>
    </row>
    <row r="42" spans="1:9" ht="29.45" customHeight="1" x14ac:dyDescent="0.2">
      <c r="A42" s="242" t="s">
        <v>203</v>
      </c>
      <c r="B42" s="242"/>
      <c r="C42" s="242"/>
      <c r="D42" s="242"/>
      <c r="E42" s="242"/>
      <c r="F42" s="242"/>
      <c r="G42" s="72">
        <v>34</v>
      </c>
      <c r="H42" s="75">
        <f>H35+H41</f>
        <v>-6749681</v>
      </c>
      <c r="I42" s="75">
        <f>I35+I41</f>
        <v>-13361718</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3335992</v>
      </c>
      <c r="I46" s="74">
        <v>42883355</v>
      </c>
    </row>
    <row r="47" spans="1:9" ht="12.75" customHeight="1" x14ac:dyDescent="0.2">
      <c r="A47" s="189" t="s">
        <v>208</v>
      </c>
      <c r="B47" s="189"/>
      <c r="C47" s="189"/>
      <c r="D47" s="189"/>
      <c r="E47" s="189"/>
      <c r="F47" s="189"/>
      <c r="G47" s="70">
        <v>38</v>
      </c>
      <c r="H47" s="74">
        <v>177495</v>
      </c>
      <c r="I47" s="74">
        <v>109091</v>
      </c>
    </row>
    <row r="48" spans="1:9" ht="22.15" customHeight="1" x14ac:dyDescent="0.2">
      <c r="A48" s="241" t="s">
        <v>209</v>
      </c>
      <c r="B48" s="241"/>
      <c r="C48" s="241"/>
      <c r="D48" s="241"/>
      <c r="E48" s="241"/>
      <c r="F48" s="241"/>
      <c r="G48" s="72">
        <v>39</v>
      </c>
      <c r="H48" s="75">
        <f>H44+H45+H46+H47</f>
        <v>3513487</v>
      </c>
      <c r="I48" s="75">
        <f>I44+I45+I46+I47</f>
        <v>42992446</v>
      </c>
    </row>
    <row r="49" spans="1:9" ht="24.6" customHeight="1" x14ac:dyDescent="0.2">
      <c r="A49" s="189" t="s">
        <v>305</v>
      </c>
      <c r="B49" s="189"/>
      <c r="C49" s="189"/>
      <c r="D49" s="189"/>
      <c r="E49" s="189"/>
      <c r="F49" s="189"/>
      <c r="G49" s="70">
        <v>40</v>
      </c>
      <c r="H49" s="74">
        <v>-5023096</v>
      </c>
      <c r="I49" s="74">
        <v>-34833466</v>
      </c>
    </row>
    <row r="50" spans="1:9" ht="12.75" customHeight="1" x14ac:dyDescent="0.2">
      <c r="A50" s="189" t="s">
        <v>210</v>
      </c>
      <c r="B50" s="189"/>
      <c r="C50" s="189"/>
      <c r="D50" s="189"/>
      <c r="E50" s="189"/>
      <c r="F50" s="189"/>
      <c r="G50" s="70">
        <v>41</v>
      </c>
      <c r="H50" s="74">
        <v>-1508</v>
      </c>
      <c r="I50" s="74">
        <v>-4014</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-63376</v>
      </c>
      <c r="I52" s="74">
        <v>-1543187</v>
      </c>
    </row>
    <row r="53" spans="1:9" ht="12.75" customHeight="1" x14ac:dyDescent="0.2">
      <c r="A53" s="189" t="s">
        <v>213</v>
      </c>
      <c r="B53" s="189"/>
      <c r="C53" s="189"/>
      <c r="D53" s="189"/>
      <c r="E53" s="189"/>
      <c r="F53" s="189"/>
      <c r="G53" s="70">
        <v>44</v>
      </c>
      <c r="H53" s="74">
        <v>-439997</v>
      </c>
      <c r="I53" s="74">
        <v>-449209</v>
      </c>
    </row>
    <row r="54" spans="1:9" ht="30.6" customHeight="1" x14ac:dyDescent="0.2">
      <c r="A54" s="241" t="s">
        <v>214</v>
      </c>
      <c r="B54" s="241"/>
      <c r="C54" s="241"/>
      <c r="D54" s="241"/>
      <c r="E54" s="241"/>
      <c r="F54" s="241"/>
      <c r="G54" s="72">
        <v>45</v>
      </c>
      <c r="H54" s="75">
        <f>H49+H50+H51+H52+H53</f>
        <v>-5527977</v>
      </c>
      <c r="I54" s="75">
        <f>I49+I50+I51+I52+I53</f>
        <v>-36829876</v>
      </c>
    </row>
    <row r="55" spans="1:9" ht="29.45" customHeight="1" x14ac:dyDescent="0.2">
      <c r="A55" s="242" t="s">
        <v>215</v>
      </c>
      <c r="B55" s="242"/>
      <c r="C55" s="242"/>
      <c r="D55" s="242"/>
      <c r="E55" s="242"/>
      <c r="F55" s="242"/>
      <c r="G55" s="72">
        <v>46</v>
      </c>
      <c r="H55" s="75">
        <f>H48+H54</f>
        <v>-2014490</v>
      </c>
      <c r="I55" s="75">
        <f>I48+I54</f>
        <v>6162570</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10992792</v>
      </c>
      <c r="I57" s="75">
        <f>I27+I42+I55+I56</f>
        <v>5141909</v>
      </c>
    </row>
    <row r="58" spans="1:9" x14ac:dyDescent="0.2">
      <c r="A58" s="244" t="s">
        <v>218</v>
      </c>
      <c r="B58" s="244"/>
      <c r="C58" s="244"/>
      <c r="D58" s="244"/>
      <c r="E58" s="244"/>
      <c r="F58" s="244"/>
      <c r="G58" s="70">
        <v>49</v>
      </c>
      <c r="H58" s="74">
        <v>331870</v>
      </c>
      <c r="I58" s="74">
        <v>3837284</v>
      </c>
    </row>
    <row r="59" spans="1:9" ht="31.15" customHeight="1" x14ac:dyDescent="0.2">
      <c r="A59" s="242" t="s">
        <v>219</v>
      </c>
      <c r="B59" s="242"/>
      <c r="C59" s="242"/>
      <c r="D59" s="242"/>
      <c r="E59" s="242"/>
      <c r="F59" s="242"/>
      <c r="G59" s="72">
        <v>50</v>
      </c>
      <c r="H59" s="75">
        <f>H57+H58</f>
        <v>11324662</v>
      </c>
      <c r="I59" s="75">
        <f>I57+I58</f>
        <v>8979193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465</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K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45016</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24690496</v>
      </c>
      <c r="J7" s="36">
        <v>7108048</v>
      </c>
      <c r="K7" s="36">
        <v>19590484</v>
      </c>
      <c r="L7" s="36">
        <v>5227566</v>
      </c>
      <c r="M7" s="36">
        <v>0</v>
      </c>
      <c r="N7" s="36">
        <v>58197461</v>
      </c>
      <c r="O7" s="36">
        <v>0</v>
      </c>
      <c r="P7" s="36">
        <v>0</v>
      </c>
      <c r="Q7" s="36">
        <v>0</v>
      </c>
      <c r="R7" s="36">
        <v>0</v>
      </c>
      <c r="S7" s="36">
        <v>0</v>
      </c>
      <c r="T7" s="36">
        <v>0</v>
      </c>
      <c r="U7" s="36">
        <v>33611836</v>
      </c>
      <c r="V7" s="36">
        <v>0</v>
      </c>
      <c r="W7" s="37">
        <f>H7+I7+J7+K7-L7+M7+N7+O7+P7+Q7+R7+U7+V7+S7+T7</f>
        <v>345867854</v>
      </c>
      <c r="X7" s="36">
        <v>0</v>
      </c>
      <c r="Y7" s="37">
        <f>W7+X7</f>
        <v>345867854</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24690496</v>
      </c>
      <c r="J10" s="37">
        <f t="shared" si="2"/>
        <v>7108048</v>
      </c>
      <c r="K10" s="37">
        <f>K7+K8+K9</f>
        <v>19590484</v>
      </c>
      <c r="L10" s="37">
        <f t="shared" si="2"/>
        <v>5227566</v>
      </c>
      <c r="M10" s="37">
        <f t="shared" si="2"/>
        <v>0</v>
      </c>
      <c r="N10" s="37">
        <f t="shared" si="2"/>
        <v>58197461</v>
      </c>
      <c r="O10" s="37">
        <f t="shared" si="2"/>
        <v>0</v>
      </c>
      <c r="P10" s="37">
        <f t="shared" si="2"/>
        <v>0</v>
      </c>
      <c r="Q10" s="37">
        <f t="shared" si="2"/>
        <v>0</v>
      </c>
      <c r="R10" s="37">
        <f t="shared" si="2"/>
        <v>0</v>
      </c>
      <c r="S10" s="37">
        <f t="shared" si="2"/>
        <v>0</v>
      </c>
      <c r="T10" s="37">
        <f t="shared" si="2"/>
        <v>0</v>
      </c>
      <c r="U10" s="37">
        <f t="shared" si="2"/>
        <v>33611836</v>
      </c>
      <c r="V10" s="37">
        <f t="shared" si="2"/>
        <v>0</v>
      </c>
      <c r="W10" s="37">
        <f t="shared" si="2"/>
        <v>345867854</v>
      </c>
      <c r="X10" s="37">
        <f t="shared" si="2"/>
        <v>0</v>
      </c>
      <c r="Y10" s="37">
        <f t="shared" si="2"/>
        <v>345867854</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26289574</v>
      </c>
      <c r="W11" s="37">
        <f t="shared" ref="W11:W29" si="3">H11+I11+J11+K11-L11+M11+N11+O11+P11+Q11+R11+U11+V11+S11+T11</f>
        <v>26289574</v>
      </c>
      <c r="X11" s="36">
        <v>0</v>
      </c>
      <c r="Y11" s="37">
        <f t="shared" ref="Y11:Y29" si="4">W11+X11</f>
        <v>26289574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292259</v>
      </c>
      <c r="O18" s="36">
        <v>0</v>
      </c>
      <c r="P18" s="36">
        <v>0</v>
      </c>
      <c r="Q18" s="36">
        <v>0</v>
      </c>
      <c r="R18" s="36">
        <v>0</v>
      </c>
      <c r="S18" s="36">
        <v>0</v>
      </c>
      <c r="T18" s="36">
        <v>0</v>
      </c>
      <c r="U18" s="36">
        <v>0</v>
      </c>
      <c r="V18" s="36">
        <v>0</v>
      </c>
      <c r="W18" s="37">
        <f t="shared" si="3"/>
        <v>292259</v>
      </c>
      <c r="X18" s="36">
        <v>0</v>
      </c>
      <c r="Y18" s="37">
        <f t="shared" si="4"/>
        <v>292259</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-52607</v>
      </c>
      <c r="O20" s="36">
        <v>0</v>
      </c>
      <c r="P20" s="36">
        <v>0</v>
      </c>
      <c r="Q20" s="36">
        <v>0</v>
      </c>
      <c r="R20" s="36">
        <v>0</v>
      </c>
      <c r="S20" s="36">
        <v>0</v>
      </c>
      <c r="T20" s="36">
        <v>0</v>
      </c>
      <c r="U20" s="36">
        <v>0</v>
      </c>
      <c r="V20" s="36">
        <v>0</v>
      </c>
      <c r="W20" s="37">
        <f t="shared" si="3"/>
        <v>-52607</v>
      </c>
      <c r="X20" s="36">
        <v>0</v>
      </c>
      <c r="Y20" s="37">
        <f t="shared" si="4"/>
        <v>-52607</v>
      </c>
    </row>
    <row r="21" spans="1:25" ht="30.75" customHeight="1" x14ac:dyDescent="0.2">
      <c r="A21" s="277" t="s">
        <v>418</v>
      </c>
      <c r="B21" s="277"/>
      <c r="C21" s="277"/>
      <c r="D21" s="277"/>
      <c r="E21" s="277"/>
      <c r="F21" s="277"/>
      <c r="G21" s="6">
        <v>15</v>
      </c>
      <c r="H21" s="36">
        <v>0</v>
      </c>
      <c r="I21" s="36">
        <v>-330467</v>
      </c>
      <c r="J21" s="36">
        <v>0</v>
      </c>
      <c r="K21" s="36">
        <v>0</v>
      </c>
      <c r="L21" s="36">
        <v>0</v>
      </c>
      <c r="M21" s="36">
        <v>0</v>
      </c>
      <c r="N21" s="36">
        <v>0</v>
      </c>
      <c r="O21" s="36">
        <v>0</v>
      </c>
      <c r="P21" s="36">
        <v>0</v>
      </c>
      <c r="Q21" s="36">
        <v>0</v>
      </c>
      <c r="R21" s="36">
        <v>0</v>
      </c>
      <c r="S21" s="36">
        <v>0</v>
      </c>
      <c r="T21" s="36">
        <v>0</v>
      </c>
      <c r="U21" s="36">
        <v>593734</v>
      </c>
      <c r="V21" s="36">
        <v>0</v>
      </c>
      <c r="W21" s="37">
        <f t="shared" si="3"/>
        <v>263267</v>
      </c>
      <c r="X21" s="36">
        <v>0</v>
      </c>
      <c r="Y21" s="37">
        <f t="shared" si="4"/>
        <v>263267</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-12107596</v>
      </c>
      <c r="V26" s="36">
        <v>0</v>
      </c>
      <c r="W26" s="37">
        <f t="shared" si="3"/>
        <v>-12107596</v>
      </c>
      <c r="X26" s="36">
        <v>0</v>
      </c>
      <c r="Y26" s="37">
        <f t="shared" si="4"/>
        <v>-12107596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1626543</v>
      </c>
      <c r="K28" s="36">
        <v>0</v>
      </c>
      <c r="L28" s="36">
        <v>0</v>
      </c>
      <c r="M28" s="36">
        <v>0</v>
      </c>
      <c r="N28" s="36">
        <v>15452159</v>
      </c>
      <c r="O28" s="36">
        <v>0</v>
      </c>
      <c r="P28" s="36">
        <v>0</v>
      </c>
      <c r="Q28" s="36">
        <v>0</v>
      </c>
      <c r="R28" s="36">
        <v>0</v>
      </c>
      <c r="S28" s="36">
        <v>0</v>
      </c>
      <c r="T28" s="36">
        <v>0</v>
      </c>
      <c r="U28" s="36">
        <v>-17078702</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24360029</v>
      </c>
      <c r="J30" s="39">
        <f t="shared" si="5"/>
        <v>8734591</v>
      </c>
      <c r="K30" s="39">
        <f t="shared" si="5"/>
        <v>19590484</v>
      </c>
      <c r="L30" s="39">
        <f t="shared" si="5"/>
        <v>5633740</v>
      </c>
      <c r="M30" s="39">
        <f t="shared" si="5"/>
        <v>0</v>
      </c>
      <c r="N30" s="39">
        <f t="shared" si="5"/>
        <v>73889272</v>
      </c>
      <c r="O30" s="39">
        <f t="shared" si="5"/>
        <v>0</v>
      </c>
      <c r="P30" s="39">
        <f t="shared" si="5"/>
        <v>0</v>
      </c>
      <c r="Q30" s="39">
        <f t="shared" si="5"/>
        <v>0</v>
      </c>
      <c r="R30" s="39">
        <f t="shared" si="5"/>
        <v>0</v>
      </c>
      <c r="S30" s="39">
        <f t="shared" si="5"/>
        <v>0</v>
      </c>
      <c r="T30" s="39">
        <f t="shared" si="5"/>
        <v>0</v>
      </c>
      <c r="U30" s="39">
        <f t="shared" si="5"/>
        <v>5019272</v>
      </c>
      <c r="V30" s="39">
        <f t="shared" si="5"/>
        <v>26289574</v>
      </c>
      <c r="W30" s="39">
        <f t="shared" si="5"/>
        <v>360146577</v>
      </c>
      <c r="X30" s="39">
        <f t="shared" si="5"/>
        <v>0</v>
      </c>
      <c r="Y30" s="39">
        <f t="shared" si="5"/>
        <v>360146577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239652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239652</v>
      </c>
      <c r="X32" s="37">
        <f t="shared" si="6"/>
        <v>0</v>
      </c>
      <c r="Y32" s="37">
        <f t="shared" si="6"/>
        <v>239652</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239652</v>
      </c>
      <c r="O33" s="37">
        <f t="shared" si="8"/>
        <v>0</v>
      </c>
      <c r="P33" s="37">
        <f t="shared" si="8"/>
        <v>0</v>
      </c>
      <c r="Q33" s="37">
        <f t="shared" si="8"/>
        <v>0</v>
      </c>
      <c r="R33" s="37">
        <f t="shared" si="8"/>
        <v>0</v>
      </c>
      <c r="S33" s="37">
        <f t="shared" ref="S33:T33" si="9">S11+S32</f>
        <v>0</v>
      </c>
      <c r="T33" s="37">
        <f t="shared" si="9"/>
        <v>0</v>
      </c>
      <c r="U33" s="37">
        <f t="shared" si="8"/>
        <v>0</v>
      </c>
      <c r="V33" s="37">
        <f t="shared" si="8"/>
        <v>26289574</v>
      </c>
      <c r="W33" s="37">
        <f t="shared" si="8"/>
        <v>26529226</v>
      </c>
      <c r="X33" s="37">
        <f t="shared" si="8"/>
        <v>0</v>
      </c>
      <c r="Y33" s="37">
        <f t="shared" si="8"/>
        <v>26529226</v>
      </c>
    </row>
    <row r="34" spans="1:25" ht="30.75" customHeight="1" x14ac:dyDescent="0.2">
      <c r="A34" s="276" t="s">
        <v>427</v>
      </c>
      <c r="B34" s="276"/>
      <c r="C34" s="276"/>
      <c r="D34" s="276"/>
      <c r="E34" s="276"/>
      <c r="F34" s="276"/>
      <c r="G34" s="8">
        <v>27</v>
      </c>
      <c r="H34" s="39">
        <f>SUM(H21:H29)</f>
        <v>0</v>
      </c>
      <c r="I34" s="39">
        <f t="shared" ref="I34:Y34" si="10">SUM(I21:I29)</f>
        <v>-330467</v>
      </c>
      <c r="J34" s="39">
        <f t="shared" si="10"/>
        <v>1626543</v>
      </c>
      <c r="K34" s="39">
        <f t="shared" si="10"/>
        <v>0</v>
      </c>
      <c r="L34" s="39">
        <f t="shared" si="10"/>
        <v>406174</v>
      </c>
      <c r="M34" s="39">
        <f t="shared" si="10"/>
        <v>0</v>
      </c>
      <c r="N34" s="39">
        <f t="shared" si="10"/>
        <v>15452159</v>
      </c>
      <c r="O34" s="39">
        <f t="shared" si="10"/>
        <v>0</v>
      </c>
      <c r="P34" s="39">
        <f t="shared" si="10"/>
        <v>0</v>
      </c>
      <c r="Q34" s="39">
        <f t="shared" si="10"/>
        <v>0</v>
      </c>
      <c r="R34" s="39">
        <f t="shared" si="10"/>
        <v>0</v>
      </c>
      <c r="S34" s="39">
        <f t="shared" ref="S34:T34" si="11">SUM(S21:S29)</f>
        <v>0</v>
      </c>
      <c r="T34" s="39">
        <f t="shared" si="11"/>
        <v>0</v>
      </c>
      <c r="U34" s="39">
        <f t="shared" si="10"/>
        <v>-28592564</v>
      </c>
      <c r="V34" s="39">
        <f t="shared" si="10"/>
        <v>0</v>
      </c>
      <c r="W34" s="39">
        <f t="shared" si="10"/>
        <v>-12250503</v>
      </c>
      <c r="X34" s="39">
        <f t="shared" si="10"/>
        <v>0</v>
      </c>
      <c r="Y34" s="39">
        <f t="shared" si="10"/>
        <v>-12250503</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24360029</v>
      </c>
      <c r="J36" s="36">
        <v>8734591</v>
      </c>
      <c r="K36" s="36">
        <v>19590484</v>
      </c>
      <c r="L36" s="36">
        <v>5633740</v>
      </c>
      <c r="M36" s="36">
        <v>0</v>
      </c>
      <c r="N36" s="36">
        <v>73889272</v>
      </c>
      <c r="O36" s="36">
        <v>0</v>
      </c>
      <c r="P36" s="36">
        <v>0</v>
      </c>
      <c r="Q36" s="36">
        <v>0</v>
      </c>
      <c r="R36" s="36">
        <v>0</v>
      </c>
      <c r="S36" s="36">
        <v>0</v>
      </c>
      <c r="T36" s="36">
        <v>0</v>
      </c>
      <c r="U36" s="36">
        <v>31308846</v>
      </c>
      <c r="V36" s="36">
        <v>0</v>
      </c>
      <c r="W36" s="40">
        <f>H36+I36+J36+K36-L36+M36+N36+O36+P36+Q36+R36+U36+V36+S36+T36</f>
        <v>360146577</v>
      </c>
      <c r="X36" s="36">
        <v>0</v>
      </c>
      <c r="Y36" s="40">
        <f t="shared" ref="Y36:Y38" si="12">W36+X36</f>
        <v>360146577</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24360029</v>
      </c>
      <c r="J39" s="37">
        <f t="shared" si="14"/>
        <v>8734591</v>
      </c>
      <c r="K39" s="37">
        <f t="shared" si="14"/>
        <v>19590484</v>
      </c>
      <c r="L39" s="37">
        <f t="shared" si="14"/>
        <v>5633740</v>
      </c>
      <c r="M39" s="37">
        <f t="shared" si="14"/>
        <v>0</v>
      </c>
      <c r="N39" s="37">
        <f t="shared" si="14"/>
        <v>73889272</v>
      </c>
      <c r="O39" s="37">
        <f t="shared" si="14"/>
        <v>0</v>
      </c>
      <c r="P39" s="37">
        <f t="shared" si="14"/>
        <v>0</v>
      </c>
      <c r="Q39" s="37">
        <f t="shared" si="14"/>
        <v>0</v>
      </c>
      <c r="R39" s="37">
        <f t="shared" si="14"/>
        <v>0</v>
      </c>
      <c r="S39" s="37">
        <f t="shared" si="14"/>
        <v>0</v>
      </c>
      <c r="T39" s="37">
        <f t="shared" si="14"/>
        <v>0</v>
      </c>
      <c r="U39" s="37">
        <f t="shared" si="14"/>
        <v>31308846</v>
      </c>
      <c r="V39" s="37">
        <f t="shared" si="14"/>
        <v>0</v>
      </c>
      <c r="W39" s="37">
        <f t="shared" si="14"/>
        <v>360146577</v>
      </c>
      <c r="X39" s="37">
        <f t="shared" si="14"/>
        <v>0</v>
      </c>
      <c r="Y39" s="37">
        <f t="shared" si="14"/>
        <v>360146577</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5043359</v>
      </c>
      <c r="W40" s="40">
        <f t="shared" ref="W40:W58" si="15">H40+I40+J40+K40-L40+M40+N40+O40+P40+Q40+R40+U40+V40+S40+T40</f>
        <v>5043359</v>
      </c>
      <c r="X40" s="36">
        <v>0</v>
      </c>
      <c r="Y40" s="40">
        <f t="shared" ref="Y40:Y58" si="16">W40+X40</f>
        <v>5043359</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0</v>
      </c>
      <c r="I50" s="36">
        <v>76518</v>
      </c>
      <c r="J50" s="36">
        <v>0</v>
      </c>
      <c r="K50" s="36">
        <v>0</v>
      </c>
      <c r="L50" s="36">
        <v>0</v>
      </c>
      <c r="M50" s="36">
        <v>0</v>
      </c>
      <c r="N50" s="36">
        <v>0</v>
      </c>
      <c r="O50" s="36">
        <v>0</v>
      </c>
      <c r="P50" s="36">
        <v>0</v>
      </c>
      <c r="Q50" s="36">
        <v>0</v>
      </c>
      <c r="R50" s="36">
        <v>0</v>
      </c>
      <c r="S50" s="36">
        <v>0</v>
      </c>
      <c r="T50" s="36">
        <v>0</v>
      </c>
      <c r="U50" s="36">
        <v>6932</v>
      </c>
      <c r="V50" s="36">
        <v>0</v>
      </c>
      <c r="W50" s="40">
        <f t="shared" si="15"/>
        <v>83450</v>
      </c>
      <c r="X50" s="36">
        <v>0</v>
      </c>
      <c r="Y50" s="40">
        <f t="shared" si="16"/>
        <v>83450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1543187</v>
      </c>
      <c r="M53" s="36">
        <v>0</v>
      </c>
      <c r="N53" s="36">
        <v>0</v>
      </c>
      <c r="O53" s="36">
        <v>0</v>
      </c>
      <c r="P53" s="36">
        <v>0</v>
      </c>
      <c r="Q53" s="36">
        <v>0</v>
      </c>
      <c r="R53" s="36">
        <v>0</v>
      </c>
      <c r="S53" s="36">
        <v>0</v>
      </c>
      <c r="T53" s="36">
        <v>0</v>
      </c>
      <c r="U53" s="36">
        <v>0</v>
      </c>
      <c r="V53" s="36">
        <v>0</v>
      </c>
      <c r="W53" s="40">
        <f t="shared" si="15"/>
        <v>-1543187</v>
      </c>
      <c r="X53" s="36">
        <v>0</v>
      </c>
      <c r="Y53" s="40">
        <f t="shared" si="16"/>
        <v>-1543187</v>
      </c>
    </row>
    <row r="54" spans="1:25" ht="12.75" customHeight="1" x14ac:dyDescent="0.2">
      <c r="A54" s="277" t="s">
        <v>421</v>
      </c>
      <c r="B54" s="277"/>
      <c r="C54" s="277"/>
      <c r="D54" s="277"/>
      <c r="E54" s="277"/>
      <c r="F54" s="277"/>
      <c r="G54" s="6">
        <v>46</v>
      </c>
      <c r="H54" s="36">
        <v>0</v>
      </c>
      <c r="I54" s="36">
        <v>0</v>
      </c>
      <c r="J54" s="36">
        <v>0</v>
      </c>
      <c r="K54" s="36">
        <v>0</v>
      </c>
      <c r="L54" s="36">
        <v>-150029</v>
      </c>
      <c r="M54" s="36">
        <v>0</v>
      </c>
      <c r="N54" s="36">
        <v>0</v>
      </c>
      <c r="O54" s="36">
        <v>0</v>
      </c>
      <c r="P54" s="36">
        <v>0</v>
      </c>
      <c r="Q54" s="36">
        <v>0</v>
      </c>
      <c r="R54" s="36">
        <v>0</v>
      </c>
      <c r="S54" s="36">
        <v>0</v>
      </c>
      <c r="T54" s="36">
        <v>0</v>
      </c>
      <c r="U54" s="36">
        <v>0</v>
      </c>
      <c r="V54" s="36">
        <v>0</v>
      </c>
      <c r="W54" s="40">
        <f t="shared" si="15"/>
        <v>150029</v>
      </c>
      <c r="X54" s="36">
        <v>0</v>
      </c>
      <c r="Y54" s="40">
        <f t="shared" si="16"/>
        <v>150029</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207897095</v>
      </c>
      <c r="I59" s="39">
        <f t="shared" ref="I59:Y59" si="17">SUM(I39:I58)</f>
        <v>24436547</v>
      </c>
      <c r="J59" s="39">
        <f t="shared" si="17"/>
        <v>8734591</v>
      </c>
      <c r="K59" s="39">
        <f t="shared" si="17"/>
        <v>19590484</v>
      </c>
      <c r="L59" s="39">
        <f t="shared" si="17"/>
        <v>7026898</v>
      </c>
      <c r="M59" s="39">
        <f t="shared" si="17"/>
        <v>0</v>
      </c>
      <c r="N59" s="39">
        <f t="shared" si="17"/>
        <v>73889272</v>
      </c>
      <c r="O59" s="39">
        <f t="shared" si="17"/>
        <v>0</v>
      </c>
      <c r="P59" s="39">
        <f t="shared" si="17"/>
        <v>0</v>
      </c>
      <c r="Q59" s="39">
        <f t="shared" si="17"/>
        <v>0</v>
      </c>
      <c r="R59" s="39">
        <f t="shared" si="17"/>
        <v>0</v>
      </c>
      <c r="S59" s="39">
        <f t="shared" si="17"/>
        <v>0</v>
      </c>
      <c r="T59" s="39">
        <f t="shared" si="17"/>
        <v>0</v>
      </c>
      <c r="U59" s="39">
        <f t="shared" si="17"/>
        <v>31315778</v>
      </c>
      <c r="V59" s="39">
        <f t="shared" si="17"/>
        <v>5043359</v>
      </c>
      <c r="W59" s="39">
        <f t="shared" si="17"/>
        <v>363880228</v>
      </c>
      <c r="X59" s="39">
        <f t="shared" si="17"/>
        <v>0</v>
      </c>
      <c r="Y59" s="39">
        <f t="shared" si="17"/>
        <v>363880228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5043359</v>
      </c>
      <c r="W62" s="40">
        <f t="shared" si="20"/>
        <v>5043359</v>
      </c>
      <c r="X62" s="40">
        <f t="shared" si="20"/>
        <v>0</v>
      </c>
      <c r="Y62" s="40">
        <f t="shared" si="20"/>
        <v>5043359</v>
      </c>
    </row>
    <row r="63" spans="1:25" ht="29.25" customHeight="1" x14ac:dyDescent="0.2">
      <c r="A63" s="276" t="s">
        <v>434</v>
      </c>
      <c r="B63" s="276"/>
      <c r="C63" s="276"/>
      <c r="D63" s="276"/>
      <c r="E63" s="276"/>
      <c r="F63" s="276"/>
      <c r="G63" s="8">
        <v>54</v>
      </c>
      <c r="H63" s="41">
        <f>SUM(H50:H58)</f>
        <v>0</v>
      </c>
      <c r="I63" s="41">
        <f t="shared" ref="I63:Y63" si="22">SUM(I50:I58)</f>
        <v>76518</v>
      </c>
      <c r="J63" s="41">
        <f t="shared" si="22"/>
        <v>0</v>
      </c>
      <c r="K63" s="41">
        <f t="shared" si="22"/>
        <v>0</v>
      </c>
      <c r="L63" s="41">
        <f t="shared" si="22"/>
        <v>1393158</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6932</v>
      </c>
      <c r="V63" s="41">
        <f t="shared" si="22"/>
        <v>0</v>
      </c>
      <c r="W63" s="41">
        <f t="shared" si="22"/>
        <v>-1309708</v>
      </c>
      <c r="X63" s="41">
        <f t="shared" si="22"/>
        <v>0</v>
      </c>
      <c r="Y63" s="41">
        <f t="shared" si="22"/>
        <v>-1309708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sqref="A1:I43"/>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468</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76.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166.5"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18.7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2023-04-21T10:25:46Z</cp:lastPrinted>
  <dcterms:created xsi:type="dcterms:W3CDTF">2008-10-17T11:51:54Z</dcterms:created>
  <dcterms:modified xsi:type="dcterms:W3CDTF">2023-04-21T10:25:51Z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